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86E555A-852A-4F54-BFAC-42A8C88C5FD5}" xr6:coauthVersionLast="47" xr6:coauthVersionMax="47" xr10:uidLastSave="{00000000-0000-0000-0000-000000000000}"/>
  <bookViews>
    <workbookView xWindow="-120" yWindow="-120" windowWidth="38640" windowHeight="21240" xr2:uid="{84AE1772-3FB7-4E84-90EC-A28570C08197}"/>
  </bookViews>
  <sheets>
    <sheet name="Definitions" sheetId="3" r:id="rId1"/>
    <sheet name="Reconciliation of APMs" sheetId="4"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Definitions!$A$1:$A$240</definedName>
    <definedName name="_xlnm.Print_Area" localSheetId="1">'Reconciliation of APMs'!$A$1:$H$361</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7" i="4" l="1"/>
  <c r="A305" i="4"/>
  <c r="D55" i="4"/>
  <c r="C55" i="4"/>
  <c r="B55" i="4"/>
  <c r="B64" i="4"/>
  <c r="C64" i="4"/>
  <c r="D64" i="4"/>
  <c r="E64" i="4"/>
  <c r="F64" i="4"/>
  <c r="G64" i="4"/>
  <c r="B363" i="4" l="1"/>
  <c r="B364" i="4" s="1"/>
  <c r="B310" i="4"/>
  <c r="B322" i="4"/>
  <c r="C322" i="4"/>
  <c r="B304" i="4"/>
  <c r="B305" i="4" s="1"/>
  <c r="C304" i="4"/>
  <c r="B311" i="4"/>
  <c r="C311" i="4"/>
  <c r="B296" i="4"/>
  <c r="B297" i="4"/>
  <c r="B290" i="4"/>
  <c r="B289" i="4"/>
  <c r="B282" i="4"/>
  <c r="B283" i="4"/>
  <c r="B218" i="4"/>
  <c r="B219" i="4"/>
  <c r="B169" i="4"/>
  <c r="B47" i="4"/>
  <c r="C36" i="4"/>
  <c r="C39" i="4" s="1"/>
  <c r="B36" i="4"/>
  <c r="B39" i="4" s="1"/>
  <c r="B27" i="4"/>
  <c r="B30" i="4" s="1"/>
  <c r="B15" i="4"/>
  <c r="B19" i="4" s="1"/>
  <c r="B14" i="4"/>
  <c r="B321" i="4"/>
  <c r="B76" i="4"/>
  <c r="B85" i="4"/>
  <c r="B106" i="4"/>
  <c r="B114" i="4" s="1"/>
  <c r="B149" i="4" s="1"/>
  <c r="B150" i="4" s="1"/>
  <c r="B122" i="4"/>
  <c r="B170" i="4"/>
  <c r="B183" i="4"/>
  <c r="B191" i="4" s="1"/>
  <c r="B220" i="4" s="1"/>
  <c r="B199" i="4"/>
  <c r="B232" i="4"/>
  <c r="B240" i="4" s="1"/>
  <c r="B255" i="4" s="1"/>
  <c r="B256" i="4" s="1"/>
  <c r="B249" i="4"/>
  <c r="B267" i="4"/>
  <c r="B355" i="4"/>
  <c r="B357" i="4" s="1"/>
  <c r="B356" i="4"/>
  <c r="B312" i="4" l="1"/>
  <c r="B284" i="4"/>
  <c r="B156" i="4"/>
  <c r="B157" i="4" s="1"/>
  <c r="B129" i="4"/>
  <c r="B323" i="4"/>
  <c r="B291" i="4"/>
  <c r="B90" i="4"/>
  <c r="B95" i="4"/>
  <c r="B298" i="4"/>
  <c r="B21" i="4"/>
  <c r="B221" i="4"/>
  <c r="B212" i="4"/>
  <c r="B213" i="4" s="1"/>
  <c r="B205" i="4"/>
  <c r="B206" i="4" s="1"/>
  <c r="E362" i="4"/>
  <c r="D310" i="4"/>
  <c r="C219" i="4"/>
  <c r="D219" i="4"/>
  <c r="E219" i="4"/>
  <c r="F219" i="4"/>
  <c r="G219" i="4"/>
  <c r="H219" i="4"/>
  <c r="C218" i="4"/>
  <c r="D218" i="4"/>
  <c r="E218" i="4"/>
  <c r="F218" i="4"/>
  <c r="G218" i="4"/>
  <c r="H218" i="4"/>
  <c r="D162" i="4"/>
  <c r="D170" i="4" s="1"/>
  <c r="C362" i="4"/>
  <c r="F247" i="4"/>
  <c r="E247" i="4"/>
  <c r="D247" i="4"/>
  <c r="C247" i="4"/>
  <c r="C246" i="4"/>
  <c r="C122" i="4"/>
  <c r="D122" i="4"/>
  <c r="E122" i="4"/>
  <c r="F122" i="4"/>
  <c r="G122" i="4"/>
  <c r="H122" i="4"/>
  <c r="B163" i="4" l="1"/>
  <c r="B130" i="4"/>
  <c r="C76" i="4"/>
  <c r="C232" i="4"/>
  <c r="C240" i="4" s="1"/>
  <c r="C245" i="4" s="1"/>
  <c r="C249" i="4" s="1"/>
  <c r="D232" i="4"/>
  <c r="D240" i="4" s="1"/>
  <c r="D255" i="4" s="1"/>
  <c r="D256" i="4" s="1"/>
  <c r="C267" i="4"/>
  <c r="D267" i="4"/>
  <c r="E267" i="4"/>
  <c r="F267" i="4"/>
  <c r="C162" i="4"/>
  <c r="C170" i="4" s="1"/>
  <c r="C106" i="4"/>
  <c r="C114" i="4" s="1"/>
  <c r="C156" i="4" s="1"/>
  <c r="D106" i="4"/>
  <c r="D114" i="4" s="1"/>
  <c r="E162" i="4"/>
  <c r="E170" i="4" s="1"/>
  <c r="E114" i="4"/>
  <c r="E129" i="4" s="1"/>
  <c r="F162" i="4"/>
  <c r="F170" i="4" s="1"/>
  <c r="F114" i="4"/>
  <c r="F129" i="4" s="1"/>
  <c r="F163" i="4" s="1"/>
  <c r="F171" i="4" s="1"/>
  <c r="G162" i="4"/>
  <c r="G170" i="4" s="1"/>
  <c r="G114" i="4"/>
  <c r="G129" i="4" s="1"/>
  <c r="H162" i="4"/>
  <c r="H170" i="4" s="1"/>
  <c r="H114" i="4"/>
  <c r="H156" i="4" s="1"/>
  <c r="C148" i="4"/>
  <c r="D148" i="4"/>
  <c r="E148" i="4"/>
  <c r="F148" i="4"/>
  <c r="G148" i="4"/>
  <c r="H148" i="4"/>
  <c r="C85" i="4"/>
  <c r="D85" i="4"/>
  <c r="E85" i="4"/>
  <c r="F85" i="4"/>
  <c r="G85" i="4"/>
  <c r="C47" i="4"/>
  <c r="D47" i="4"/>
  <c r="E47" i="4"/>
  <c r="F47" i="4"/>
  <c r="G47" i="4"/>
  <c r="C27" i="4"/>
  <c r="H362" i="4"/>
  <c r="H363" i="4"/>
  <c r="G362" i="4"/>
  <c r="G363" i="4"/>
  <c r="F362" i="4"/>
  <c r="F363" i="4"/>
  <c r="E363" i="4"/>
  <c r="D362" i="4"/>
  <c r="D363" i="4"/>
  <c r="C363" i="4"/>
  <c r="A364" i="4"/>
  <c r="A362" i="4"/>
  <c r="H357" i="4"/>
  <c r="G357" i="4"/>
  <c r="F357" i="4"/>
  <c r="E357" i="4"/>
  <c r="D357" i="4"/>
  <c r="H321" i="4"/>
  <c r="H323" i="4" s="1"/>
  <c r="G321" i="4"/>
  <c r="G323" i="4" s="1"/>
  <c r="F321" i="4"/>
  <c r="F323" i="4" s="1"/>
  <c r="E321" i="4"/>
  <c r="E323" i="4" s="1"/>
  <c r="D321" i="4"/>
  <c r="D323" i="4" s="1"/>
  <c r="C321" i="4"/>
  <c r="C323" i="4" s="1"/>
  <c r="H312" i="4"/>
  <c r="G312" i="4"/>
  <c r="F312" i="4"/>
  <c r="E312" i="4"/>
  <c r="D312" i="4"/>
  <c r="C310" i="4"/>
  <c r="C312" i="4" s="1"/>
  <c r="C305" i="4"/>
  <c r="H296" i="4"/>
  <c r="H297" i="4"/>
  <c r="G296" i="4"/>
  <c r="G297" i="4"/>
  <c r="F296" i="4"/>
  <c r="F297" i="4"/>
  <c r="E296" i="4"/>
  <c r="E297" i="4"/>
  <c r="D296" i="4"/>
  <c r="D297" i="4"/>
  <c r="C296" i="4"/>
  <c r="C297" i="4"/>
  <c r="H289" i="4"/>
  <c r="H290" i="4"/>
  <c r="G289" i="4"/>
  <c r="G290" i="4"/>
  <c r="F289" i="4"/>
  <c r="F290" i="4"/>
  <c r="E289" i="4"/>
  <c r="E290" i="4"/>
  <c r="D289" i="4"/>
  <c r="D290" i="4"/>
  <c r="C289" i="4"/>
  <c r="C290" i="4"/>
  <c r="A282" i="4"/>
  <c r="A289" i="4" s="1"/>
  <c r="H282" i="4"/>
  <c r="H283" i="4"/>
  <c r="G282" i="4"/>
  <c r="G283" i="4"/>
  <c r="F282" i="4"/>
  <c r="F283" i="4"/>
  <c r="E282" i="4"/>
  <c r="E283" i="4"/>
  <c r="D282" i="4"/>
  <c r="D283" i="4"/>
  <c r="C282" i="4"/>
  <c r="C283" i="4"/>
  <c r="F237" i="4"/>
  <c r="F240" i="4" s="1"/>
  <c r="E237" i="4"/>
  <c r="E240" i="4" s="1"/>
  <c r="F246" i="4"/>
  <c r="E246" i="4"/>
  <c r="D246" i="4"/>
  <c r="H188" i="4"/>
  <c r="H191" i="4" s="1"/>
  <c r="H220" i="4" s="1"/>
  <c r="H221" i="4" s="1"/>
  <c r="G188" i="4"/>
  <c r="G205" i="4" s="1"/>
  <c r="G206" i="4" s="1"/>
  <c r="F188" i="4"/>
  <c r="F205" i="4" s="1"/>
  <c r="F206" i="4" s="1"/>
  <c r="E187" i="4"/>
  <c r="E188" i="4" s="1"/>
  <c r="D183" i="4"/>
  <c r="D191" i="4" s="1"/>
  <c r="C183" i="4"/>
  <c r="C191" i="4" s="1"/>
  <c r="H175" i="4"/>
  <c r="G175" i="4"/>
  <c r="F175" i="4"/>
  <c r="E175" i="4"/>
  <c r="D175" i="4"/>
  <c r="C175" i="4"/>
  <c r="H155" i="4"/>
  <c r="H169" i="4" s="1"/>
  <c r="G155" i="4"/>
  <c r="G169" i="4" s="1"/>
  <c r="F155" i="4"/>
  <c r="F169" i="4" s="1"/>
  <c r="E155" i="4"/>
  <c r="E169" i="4" s="1"/>
  <c r="D155" i="4"/>
  <c r="D169" i="4" s="1"/>
  <c r="C155" i="4"/>
  <c r="C169" i="4" s="1"/>
  <c r="A114" i="4"/>
  <c r="H111" i="4"/>
  <c r="G111" i="4"/>
  <c r="F111" i="4"/>
  <c r="E111" i="4"/>
  <c r="H14" i="4"/>
  <c r="H15" i="4"/>
  <c r="H18" i="4"/>
  <c r="G14" i="4"/>
  <c r="G15" i="4"/>
  <c r="G18" i="4"/>
  <c r="F14" i="4"/>
  <c r="F16" i="4"/>
  <c r="F15" i="4" s="1"/>
  <c r="F18" i="4"/>
  <c r="E14" i="4"/>
  <c r="E15" i="4"/>
  <c r="E19" i="4" s="1"/>
  <c r="D14" i="4"/>
  <c r="D15" i="4"/>
  <c r="D19" i="4" s="1"/>
  <c r="C14" i="4"/>
  <c r="C16" i="4"/>
  <c r="C15" i="4" s="1"/>
  <c r="C19" i="4" s="1"/>
  <c r="B140" i="4" l="1"/>
  <c r="B142" i="4" s="1"/>
  <c r="B135" i="4"/>
  <c r="B164" i="4"/>
  <c r="B171" i="4"/>
  <c r="B172" i="4" s="1"/>
  <c r="C284" i="4"/>
  <c r="C90" i="4"/>
  <c r="C95" i="4"/>
  <c r="C205" i="4"/>
  <c r="C206" i="4" s="1"/>
  <c r="C220" i="4"/>
  <c r="C221" i="4" s="1"/>
  <c r="D196" i="4"/>
  <c r="D199" i="4" s="1"/>
  <c r="D220" i="4"/>
  <c r="D221" i="4" s="1"/>
  <c r="F172" i="4"/>
  <c r="C21" i="4"/>
  <c r="G291" i="4"/>
  <c r="G298" i="4"/>
  <c r="G364" i="4"/>
  <c r="E291" i="4"/>
  <c r="C30" i="4"/>
  <c r="E156" i="4"/>
  <c r="E157" i="4" s="1"/>
  <c r="H298" i="4"/>
  <c r="D21" i="4"/>
  <c r="E284" i="4"/>
  <c r="F298" i="4"/>
  <c r="F19" i="4"/>
  <c r="F21" i="4" s="1"/>
  <c r="H291" i="4"/>
  <c r="H364" i="4"/>
  <c r="C298" i="4"/>
  <c r="D298" i="4"/>
  <c r="D291" i="4"/>
  <c r="C364" i="4"/>
  <c r="D364" i="4"/>
  <c r="F156" i="4"/>
  <c r="F157" i="4" s="1"/>
  <c r="F284" i="4"/>
  <c r="E298" i="4"/>
  <c r="G284" i="4"/>
  <c r="F291" i="4"/>
  <c r="E364" i="4"/>
  <c r="C157" i="4"/>
  <c r="H19" i="4"/>
  <c r="H21" i="4" s="1"/>
  <c r="F191" i="4"/>
  <c r="F220" i="4" s="1"/>
  <c r="F221" i="4" s="1"/>
  <c r="H284" i="4"/>
  <c r="F364" i="4"/>
  <c r="C291" i="4"/>
  <c r="E21" i="4"/>
  <c r="D284" i="4"/>
  <c r="E163" i="4"/>
  <c r="E130" i="4"/>
  <c r="E149" i="4"/>
  <c r="E150" i="4" s="1"/>
  <c r="G191" i="4"/>
  <c r="F149" i="4"/>
  <c r="F150" i="4" s="1"/>
  <c r="F164" i="4"/>
  <c r="H157" i="4"/>
  <c r="G19" i="4"/>
  <c r="G21" i="4" s="1"/>
  <c r="H205" i="4"/>
  <c r="H206" i="4" s="1"/>
  <c r="D129" i="4"/>
  <c r="D149" i="4"/>
  <c r="D150" i="4" s="1"/>
  <c r="D156" i="4"/>
  <c r="D157" i="4" s="1"/>
  <c r="E205" i="4"/>
  <c r="E206" i="4" s="1"/>
  <c r="E191" i="4"/>
  <c r="E220" i="4" s="1"/>
  <c r="E221" i="4" s="1"/>
  <c r="G130" i="4"/>
  <c r="G149" i="4"/>
  <c r="G150" i="4" s="1"/>
  <c r="G163" i="4"/>
  <c r="E255" i="4"/>
  <c r="E256" i="4" s="1"/>
  <c r="E245" i="4"/>
  <c r="E249" i="4" s="1"/>
  <c r="F255" i="4"/>
  <c r="F256" i="4" s="1"/>
  <c r="F245" i="4"/>
  <c r="F249" i="4" s="1"/>
  <c r="H212" i="4"/>
  <c r="H213" i="4" s="1"/>
  <c r="H196" i="4"/>
  <c r="H199" i="4" s="1"/>
  <c r="C255" i="4"/>
  <c r="C256" i="4" s="1"/>
  <c r="F130" i="4"/>
  <c r="D212" i="4"/>
  <c r="D213" i="4" s="1"/>
  <c r="G156" i="4"/>
  <c r="G157" i="4" s="1"/>
  <c r="D245" i="4"/>
  <c r="D249" i="4" s="1"/>
  <c r="D205" i="4"/>
  <c r="D206" i="4" s="1"/>
  <c r="H129" i="4"/>
  <c r="C129" i="4"/>
  <c r="C212" i="4"/>
  <c r="C213" i="4" s="1"/>
  <c r="C196" i="4"/>
  <c r="C199" i="4" s="1"/>
  <c r="C149" i="4"/>
  <c r="C150" i="4" s="1"/>
  <c r="G212" i="4" l="1"/>
  <c r="G213" i="4" s="1"/>
  <c r="G220" i="4"/>
  <c r="G221" i="4" s="1"/>
  <c r="E164" i="4"/>
  <c r="E171" i="4"/>
  <c r="E172" i="4" s="1"/>
  <c r="G164" i="4"/>
  <c r="G171" i="4"/>
  <c r="G172" i="4" s="1"/>
  <c r="G196" i="4"/>
  <c r="G199" i="4" s="1"/>
  <c r="F196" i="4"/>
  <c r="F199" i="4" s="1"/>
  <c r="F212" i="4"/>
  <c r="F213" i="4" s="1"/>
  <c r="D163" i="4"/>
  <c r="D130" i="4"/>
  <c r="E212" i="4"/>
  <c r="E213" i="4" s="1"/>
  <c r="E196" i="4"/>
  <c r="E199" i="4" s="1"/>
  <c r="C163" i="4"/>
  <c r="C130" i="4"/>
  <c r="H130" i="4"/>
  <c r="H149" i="4"/>
  <c r="H150" i="4" s="1"/>
  <c r="H163" i="4"/>
  <c r="C135" i="4" l="1"/>
  <c r="C140" i="4"/>
  <c r="C142" i="4" s="1"/>
  <c r="H164" i="4"/>
  <c r="H171" i="4"/>
  <c r="H172" i="4" s="1"/>
  <c r="D164" i="4"/>
  <c r="D171" i="4"/>
  <c r="D172" i="4" s="1"/>
  <c r="C164" i="4"/>
  <c r="C171" i="4"/>
  <c r="C172" i="4" s="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9">
    <s v="Power BI Mgmt reporting"/>
    <s v="{[Source].[Source].&amp;[Actual],[Source].[Source].&amp;[ML reclass Actual],[Source].[Source].&amp;[Operational result adjustment]}"/>
    <s v="[Scale].[Scale].&amp;[Millions]"/>
    <s v="[Entity].[Entity group].&amp;[Sampo Group, EUR]"/>
    <s v="[Currency].[Currency Code].&amp;[EUR]"/>
    <s v="[Measure type].[Measure].&amp;[YTD]"/>
    <s v="[Time].[Year-Month].&amp;[2023-12]"/>
    <s v="[Measures].[Amount]"/>
    <s v="[Account hierarchy, net].[Account hierarchy, net].[Level 1 description].&amp;[Profit of the period].&amp;[Result before taxes].&amp;[Underwriting result].&amp;[Insurance service result].&amp;[Insurance revenue, net]"/>
    <s v="[Entity].[Subsidiary name].[All]"/>
    <s v="### ### ### ###;-### ### ### ###;#.###########"/>
    <s v="[Time].[Year-Month].&amp;[2022-12]"/>
    <s v="[Account hierarchy, IR].[IR account hierarchy].[Level 1 description].&amp;[Profit of the period].&amp;[Result before taxes].&amp;[Underwriting result].&amp;[Insurance revenue, net (incl. brokerage)].&amp;[Other UW income]"/>
    <s v="{[Source].[Source].&amp;[Actual],[Source].[Source].&amp;[Operational result adjustment],[Source].[Source].&amp;[Non-recurring items adj],[Source].[Source].&amp;[Actual, op tax and NCI adj]}"/>
    <s v="[Account hierarchy, operational result].[Level 2 description].&amp;[Operational result]"/>
    <s v="[Account hierarchy, operational result].[Level 3 description].&amp;[Non-controlling interest share of operational result]"/>
    <s v="{[Entity].[Subsidiary name].&amp;[If],[Entity].[Subsidiary name].&amp;[Topdanmark],[Entity].[Subsidiary name].&amp;[Hastings],[Entity].[Subsidiary name].&amp;[Sampo Holding],[Entity].[Subsidiary name].&amp;[Elim.]}"/>
    <s v="{[Entity].[Subsidiary, elimination].&amp;,[Entity].[Subsidiary, elimination].&amp;[Elim. If],[Entity].[Subsidiary, elimination].&amp;[Elim. Hastings],[Entity].[Subsidiary, elimination].&amp;[Elim. Topdanmark],[Entity].[Subsidiary, elimination].&amp;[Elim. Sampo Holding]}"/>
    <s v="[Account HFM, actual mapping].[Account number and description].[HFM Level 2 with description].&amp;[A29989 Equity]"/>
    <s v="[Entity].[Subsidiary name].&amp;[If]"/>
    <s v="[Account hierarchy, net].[Account hierarchy, net].[Level 1 description].&amp;[Profit of the period].&amp;[Result before taxes].&amp;[Underwriting result].&amp;[Insurance service result].&amp;[Insurance revenue, net].&amp;[Premiums, ceded]"/>
    <s v="[Account hierarchy, net].[Account number and name].&amp;[A42100 Operating expenses by activity claims paid]"/>
    <s v="[Entity].[Subsidiary name].&amp;[Topdanmark]"/>
    <s v="[Entity].[Subsidiary name].&amp;[Hastings]"/>
    <s v="[Account hierarchy, net].[Account number and name].&amp;[A53150 Premiums paid - investment component]"/>
    <s v="[Measures].[# Sampo shares, close]"/>
    <s v="[Measures].[# Sampo shares, average]"/>
    <s v="[Account hierarchy, net].[Account hierarchy, net].[Level 1 description].&amp;[Profit of the period].&amp;[Result before taxes].&amp;[Underwriting result].&amp;[Insurance service result].&amp;[Insurance revenue, net].&amp;[Insurance revenue, gross]"/>
    <s v="[Time].[Year-Month].&amp;[2024-12]"/>
  </metadataStrings>
  <mdxMetadata count="30">
    <mdx n="0" f="v">
      <t c="9" si="10">
        <n x="1" s="1"/>
        <n x="2"/>
        <n x="3"/>
        <n x="4"/>
        <n x="5"/>
        <n x="6"/>
        <n x="7"/>
        <n x="8"/>
        <n x="9"/>
      </t>
    </mdx>
    <mdx n="0" f="v">
      <t c="9" si="10">
        <n x="1" s="1"/>
        <n x="2"/>
        <n x="3"/>
        <n x="4"/>
        <n x="5"/>
        <n x="11"/>
        <n x="7"/>
        <n x="8"/>
        <n x="9"/>
      </t>
    </mdx>
    <mdx n="0" f="v">
      <t c="9" si="10">
        <n x="1" s="1"/>
        <n x="2"/>
        <n x="3"/>
        <n x="4"/>
        <n x="5"/>
        <n x="6"/>
        <n x="7"/>
        <n x="12"/>
        <n x="9"/>
      </t>
    </mdx>
    <mdx n="0" f="v">
      <t c="9" si="10">
        <n x="1" s="1"/>
        <n x="2"/>
        <n x="3"/>
        <n x="4"/>
        <n x="5"/>
        <n x="11"/>
        <n x="7"/>
        <n x="12"/>
        <n x="9"/>
      </t>
    </mdx>
    <mdx n="0" f="v">
      <t c="11" si="10">
        <n x="13" s="1"/>
        <n x="2"/>
        <n x="3"/>
        <n x="4"/>
        <n x="5"/>
        <n x="6"/>
        <n x="7"/>
        <n x="14"/>
        <n x="15"/>
        <n x="16" s="1"/>
        <n x="17" s="1"/>
      </t>
    </mdx>
    <mdx n="0" f="v">
      <t c="9" si="10">
        <n x="1" s="1"/>
        <n x="2"/>
        <n x="3"/>
        <n x="4"/>
        <n x="5"/>
        <n x="6"/>
        <n x="7"/>
        <n x="18"/>
        <n x="9"/>
      </t>
    </mdx>
    <mdx n="0" f="v">
      <t c="9" si="10">
        <n x="1" s="1"/>
        <n x="2"/>
        <n x="3"/>
        <n x="4"/>
        <n x="5"/>
        <n x="11"/>
        <n x="7"/>
        <n x="18"/>
        <n x="9"/>
      </t>
    </mdx>
    <mdx n="0" f="v">
      <t c="9" si="10">
        <n x="1" s="1"/>
        <n x="2"/>
        <n x="3"/>
        <n x="4"/>
        <n x="5"/>
        <n x="6"/>
        <n x="7"/>
        <n x="20"/>
        <n x="19"/>
      </t>
    </mdx>
    <mdx n="0" f="v">
      <t c="9" si="10">
        <n x="1" s="1"/>
        <n x="2"/>
        <n x="3"/>
        <n x="4"/>
        <n x="5"/>
        <n x="11"/>
        <n x="7"/>
        <n x="20"/>
        <n x="19"/>
      </t>
    </mdx>
    <mdx n="0" f="v">
      <t c="9" si="10">
        <n x="1" s="1"/>
        <n x="2"/>
        <n x="3"/>
        <n x="4"/>
        <n x="5"/>
        <n x="6"/>
        <n x="7"/>
        <n x="21"/>
        <n x="19"/>
      </t>
    </mdx>
    <mdx n="0" f="v">
      <t c="9" si="10">
        <n x="1" s="1"/>
        <n x="2"/>
        <n x="3"/>
        <n x="4"/>
        <n x="5"/>
        <n x="11"/>
        <n x="7"/>
        <n x="21"/>
        <n x="19"/>
      </t>
    </mdx>
    <mdx n="0" f="v">
      <t c="9" si="10">
        <n x="1" s="1"/>
        <n x="2"/>
        <n x="3"/>
        <n x="4"/>
        <n x="5"/>
        <n x="6"/>
        <n x="7"/>
        <n x="20"/>
        <n x="22"/>
      </t>
    </mdx>
    <mdx n="0" f="v">
      <t c="9" si="10">
        <n x="1" s="1"/>
        <n x="2"/>
        <n x="3"/>
        <n x="4"/>
        <n x="5"/>
        <n x="11"/>
        <n x="7"/>
        <n x="20"/>
        <n x="22"/>
      </t>
    </mdx>
    <mdx n="0" f="v">
      <t c="9" si="10">
        <n x="1" s="1"/>
        <n x="2"/>
        <n x="3"/>
        <n x="4"/>
        <n x="5"/>
        <n x="6"/>
        <n x="7"/>
        <n x="12"/>
        <n x="23"/>
      </t>
    </mdx>
    <mdx n="0" f="v">
      <t c="9" si="10">
        <n x="1" s="1"/>
        <n x="2"/>
        <n x="3"/>
        <n x="4"/>
        <n x="5"/>
        <n x="11"/>
        <n x="7"/>
        <n x="12"/>
        <n x="23"/>
      </t>
    </mdx>
    <mdx n="0" f="v">
      <t c="9" si="10">
        <n x="1" s="1"/>
        <n x="2"/>
        <n x="3"/>
        <n x="4"/>
        <n x="5"/>
        <n x="11"/>
        <n x="7"/>
        <n x="27"/>
        <n x="22"/>
      </t>
    </mdx>
    <mdx n="0" f="v">
      <t c="9" si="10">
        <n x="1" s="1"/>
        <n x="2"/>
        <n x="3"/>
        <n x="4"/>
        <n x="5"/>
        <n x="6"/>
        <n x="7"/>
        <n x="27"/>
        <n x="22"/>
      </t>
    </mdx>
    <mdx n="0" f="v">
      <t c="9" si="10">
        <n x="1" s="1"/>
        <n x="2"/>
        <n x="3"/>
        <n x="4"/>
        <n x="5"/>
        <n x="28"/>
        <n x="7"/>
        <n x="18"/>
        <n x="9"/>
      </t>
    </mdx>
    <mdx n="0" f="v">
      <t c="9" si="10">
        <n x="1" s="1"/>
        <n x="2"/>
        <n x="3"/>
        <n x="4"/>
        <n x="5"/>
        <n x="28"/>
        <n x="7"/>
        <n x="12"/>
        <n x="9"/>
      </t>
    </mdx>
    <mdx n="0" f="v">
      <t c="11" si="10">
        <n x="13" s="1"/>
        <n x="2"/>
        <n x="3"/>
        <n x="4"/>
        <n x="5"/>
        <n x="28"/>
        <n x="7"/>
        <n x="14"/>
        <n x="15"/>
        <n x="16" s="1"/>
        <n x="17" s="1"/>
      </t>
    </mdx>
    <mdx n="0" f="v">
      <t c="9" si="10">
        <n x="1" s="1"/>
        <n x="2"/>
        <n x="3"/>
        <n x="4"/>
        <n x="5"/>
        <n x="28"/>
        <n x="7"/>
        <n x="24"/>
        <n x="23"/>
      </t>
    </mdx>
    <mdx n="0" f="v">
      <t c="9" si="10">
        <n x="1" s="1"/>
        <n x="2"/>
        <n x="3"/>
        <n x="4"/>
        <n x="5"/>
        <n x="28"/>
        <n x="7"/>
        <n x="27"/>
        <n x="19"/>
      </t>
    </mdx>
    <mdx n="0" f="v">
      <t c="9" si="10">
        <n x="1" s="1"/>
        <n x="2"/>
        <n x="3"/>
        <n x="4"/>
        <n x="5"/>
        <n x="28"/>
        <n x="7"/>
        <n x="20"/>
        <n x="19"/>
      </t>
    </mdx>
    <mdx n="0" f="v">
      <t c="9" si="10">
        <n x="1" s="1"/>
        <n x="2"/>
        <n x="3"/>
        <n x="4"/>
        <n x="5"/>
        <n x="28"/>
        <n x="7"/>
        <n x="21"/>
        <n x="19"/>
      </t>
    </mdx>
    <mdx n="0" f="v">
      <t c="9" si="10">
        <n x="1" s="1"/>
        <n x="2"/>
        <n x="3"/>
        <n x="4"/>
        <n x="5"/>
        <n x="28"/>
        <n x="7"/>
        <n x="27"/>
        <n x="22"/>
      </t>
    </mdx>
    <mdx n="0" f="v">
      <t c="9" si="10">
        <n x="1" s="1"/>
        <n x="2"/>
        <n x="3"/>
        <n x="4"/>
        <n x="5"/>
        <n x="28"/>
        <n x="7"/>
        <n x="20"/>
        <n x="22"/>
      </t>
    </mdx>
    <mdx n="0" f="v">
      <t c="9" si="10">
        <n x="1" s="1"/>
        <n x="2"/>
        <n x="3"/>
        <n x="4"/>
        <n x="5"/>
        <n x="28"/>
        <n x="7"/>
        <n x="27"/>
        <n x="23"/>
      </t>
    </mdx>
    <mdx n="0" f="v">
      <t c="9" si="10">
        <n x="1" s="1"/>
        <n x="2"/>
        <n x="3"/>
        <n x="4"/>
        <n x="5"/>
        <n x="28"/>
        <n x="7"/>
        <n x="12"/>
        <n x="23"/>
      </t>
    </mdx>
    <mdx n="0" f="v">
      <t c="7">
        <n x="1" s="1"/>
        <n x="2"/>
        <n x="3"/>
        <n x="4"/>
        <n x="25"/>
        <n x="9"/>
        <n x="28"/>
      </t>
    </mdx>
    <mdx n="0" f="v">
      <t c="7">
        <n x="1" s="1"/>
        <n x="2"/>
        <n x="3"/>
        <n x="4"/>
        <n x="26"/>
        <n x="9"/>
        <n x="28"/>
      </t>
    </mdx>
  </mdxMetadata>
  <valueMetadata count="30">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valueMetadata>
</metadata>
</file>

<file path=xl/sharedStrings.xml><?xml version="1.0" encoding="utf-8"?>
<sst xmlns="http://schemas.openxmlformats.org/spreadsheetml/2006/main" count="583" uniqueCount="182">
  <si>
    <t xml:space="preserve">Sampo Group </t>
  </si>
  <si>
    <t xml:space="preserve"> </t>
  </si>
  <si>
    <t>Total</t>
  </si>
  <si>
    <t>Underwriting result</t>
  </si>
  <si>
    <t>+ Insurance revenue, net (IFRS 17) / Premiums earned (IFRS 4)</t>
  </si>
  <si>
    <t>+ Other income (Hastings)</t>
  </si>
  <si>
    <t>- Claims incurred, net</t>
  </si>
  <si>
    <t>- Operating expenses</t>
  </si>
  <si>
    <t>Combined ratio, %</t>
  </si>
  <si>
    <t>+ Operating expenses</t>
  </si>
  <si>
    <t>+ P&amp;C operations’ (incl. Sampo plc) profit after tax</t>
  </si>
  <si>
    <t>- Result effect from changes in discount rates in P&amp;C operations</t>
  </si>
  <si>
    <t>- Non-operational amortisations in P&amp;C operations</t>
  </si>
  <si>
    <t>- Non-recurring items</t>
  </si>
  <si>
    <t>Financial leverage</t>
  </si>
  <si>
    <t>Financial debt</t>
  </si>
  <si>
    <t>Total equity</t>
  </si>
  <si>
    <t>Insurance revenue, net (IFRS 17) / Premiums earned (IFRS 4)</t>
  </si>
  <si>
    <t>Insurance revenue, net (IFRS 17)</t>
  </si>
  <si>
    <t>+ Premiums written (net)</t>
  </si>
  <si>
    <t>- Change in provision for unearned premiums (net)</t>
  </si>
  <si>
    <t>Premiums earned (IFRS 4)</t>
  </si>
  <si>
    <t>Risk ratio, %</t>
  </si>
  <si>
    <t>- Claims adjustment expenses</t>
  </si>
  <si>
    <t>Cost ratio, %</t>
  </si>
  <si>
    <t>+ Claims adjustment expenses</t>
  </si>
  <si>
    <t>Loss/Claims ratio, %</t>
  </si>
  <si>
    <t>Expense ratio, %</t>
  </si>
  <si>
    <t>Insurance revenue net (IFRS 17)</t>
  </si>
  <si>
    <t>- Change in provision for unearned premiums</t>
  </si>
  <si>
    <t>Hastings</t>
  </si>
  <si>
    <t xml:space="preserve">+ Premiums written </t>
  </si>
  <si>
    <t>- Earned premium ceded to reinsurers</t>
  </si>
  <si>
    <t>Operating ratio, %</t>
  </si>
  <si>
    <t>+ Acquisition costs</t>
  </si>
  <si>
    <t>+ Other operating expenses</t>
  </si>
  <si>
    <t>+ Depreciation and operational amortisation</t>
  </si>
  <si>
    <t>+ Other revenue</t>
  </si>
  <si>
    <t>Per Share key figures</t>
  </si>
  <si>
    <t>Average number of shares</t>
  </si>
  <si>
    <t>Adjusted closing price</t>
  </si>
  <si>
    <t>Dividend per share</t>
  </si>
  <si>
    <t>Share trading volume during the financial year</t>
  </si>
  <si>
    <t>Dividend payout ratio</t>
  </si>
  <si>
    <t>Effective dividend yield</t>
  </si>
  <si>
    <t>Price/earnings ratio</t>
  </si>
  <si>
    <t xml:space="preserve">Equity per share </t>
  </si>
  <si>
    <t>Equity attributable to owners of the parent</t>
  </si>
  <si>
    <t>Adjusted number of shares at the reporting date</t>
  </si>
  <si>
    <t>Net asset value per share (NAV/share)</t>
  </si>
  <si>
    <t>Valuation differences on investment property</t>
  </si>
  <si>
    <t>Valuation differences on Nordea and Topdanmark</t>
  </si>
  <si>
    <t>Deferred tax liability on valuation differences</t>
  </si>
  <si>
    <t>Market capitalisation</t>
  </si>
  <si>
    <t>Relative share trading volume</t>
  </si>
  <si>
    <t>Average number of A shares</t>
  </si>
  <si>
    <t>x100%</t>
  </si>
  <si>
    <t xml:space="preserve">Sampo discloses Alternative  performance measures (APMs) in its financial reporting, prepared in accordance with the Internal Reporting Standards (IFRS). These APMs are not defined in IFRS or other applicable accounting standards. They do not substitute for any IFRS measures of performance either. For these reasons, they might not be comparable to other companies' APMs. The APMs Sampo discloses are meant to provide more insight into Sampo's performance in its different business activities and how these activities are monitored by the management. </t>
  </si>
  <si>
    <t xml:space="preserve">Performance measures regulated by IFRS or other legislation are not regarded as APMs. </t>
  </si>
  <si>
    <t xml:space="preserve">Calculation formula: </t>
  </si>
  <si>
    <t xml:space="preserve">Shows ratio of company's financial debt to sum of financial debt and total equity. </t>
  </si>
  <si>
    <t xml:space="preserve">The measure shows the share of operating expenses relative to insurance revenue (under IFRS 17)/ premiums earned (under IFRS 4). </t>
  </si>
  <si>
    <t>The measure shows the share of claims incurred relative to insurance revenue (under IFRS 17) / premiums earned (under IFRS 4).</t>
  </si>
  <si>
    <t>The measure shows the share of operating expenses relative to insurance revenue (under IFRS 17) / premiums earned (under IFRS 4).</t>
  </si>
  <si>
    <t xml:space="preserve">The measure is a ratio of claims incurred to insurance revenue (under IFRS 17) or premiums earned (under IFRS 4). The ratio shows how well the insurance company has succeed in pricing of insurance risk. The lower the ratio the better. </t>
  </si>
  <si>
    <t xml:space="preserve">Dividend payout ratio describes the dividend per share to earning per share (EPS). </t>
  </si>
  <si>
    <t>Effective dividend yield describes the dividend per share to adjusted closing price</t>
  </si>
  <si>
    <t xml:space="preserve">One of the most significant measures in describing the effeciency of operations. The measure is the sum of loss and expense ratio. A ratio below 100 percent indicates a positive underwriting result, a ratio above 100 percent indicating a negative underwriting result. </t>
  </si>
  <si>
    <t xml:space="preserve">Insurance revenue consist of gross written premiums (written on own account) adjusted with change in liability for remaining coverage and insurance revenue ceded to reinsurers. </t>
  </si>
  <si>
    <t xml:space="preserve">Operating ratio describes the efficiency of Hastings operations. Revenue and costs from P&amp;C business, as well as from the broker business, are included in the formula. A ratio below 100 percent indicates a positive underwriting result, a ratio above 100 percent indicating a negative underwriting result. </t>
  </si>
  <si>
    <t xml:space="preserve">The ratio indicates the amount of capital per share.  </t>
  </si>
  <si>
    <t>Similar to the equity per share, but in NAV per share, all investments are valued at market value. If NAV per share is higher than share price, the markets do not believe in the company's ability to generate profit, and vice versa.</t>
  </si>
  <si>
    <t>Undiscounted adjusted risk ratio excludes the effect from current year discounting on adjusted risk ratio and illustrates the underlying current year underwriting performance.</t>
  </si>
  <si>
    <r>
      <t xml:space="preserve">IFRS 17 </t>
    </r>
    <r>
      <rPr>
        <b/>
        <i/>
        <sz val="12"/>
        <rFont val="Arial"/>
        <family val="2"/>
      </rPr>
      <t xml:space="preserve">Insurance Contracts </t>
    </r>
  </si>
  <si>
    <r>
      <t xml:space="preserve">IFRS 4 </t>
    </r>
    <r>
      <rPr>
        <b/>
        <i/>
        <sz val="12"/>
        <rFont val="Arial"/>
        <family val="2"/>
      </rPr>
      <t>Insurance Contracts</t>
    </r>
  </si>
  <si>
    <t xml:space="preserve">RoOF indicates how much return the company generates on the capital tied to its operations from a Solvency II perspective. The measure is based on operating result as it reflects Sampo’s underlying capital generation better than the reported net income. </t>
  </si>
  <si>
    <t>+ Total comprehensive income attributable to owners of the parent</t>
  </si>
  <si>
    <t xml:space="preserve">+ Total  equity attributable to owners of the parent </t>
  </si>
  <si>
    <t>(average of values 1 Jan and the end of reporting period)</t>
  </si>
  <si>
    <t>+ operating result (annualised)</t>
  </si>
  <si>
    <t>+ SII own funds</t>
  </si>
  <si>
    <t xml:space="preserve">Underwriting result measures Group's performance in P&amp;C business. </t>
  </si>
  <si>
    <t>Operating result</t>
  </si>
  <si>
    <t xml:space="preserve">Operating result from P&amp;C operations after tax has been adjusted with items subject to market volatility as well as non-operational depreciation and amortisation. Hence, the ratio better reflects how business is run and cash is generated. </t>
  </si>
  <si>
    <t>+ Insurance revenue, gross</t>
  </si>
  <si>
    <t>- Reinsurer's share of insurance revenue</t>
  </si>
  <si>
    <t>- Quota share premium expense (Hastings)</t>
  </si>
  <si>
    <t>Undiscounted underlying combined ratio, current year, %</t>
  </si>
  <si>
    <t>Operating result per share</t>
  </si>
  <si>
    <t xml:space="preserve">The ratio measures the operating result per average number of shares. Operating result per share has been adjusted with items subject to market volatility as well as non-operational depreciation and amortisation. Hence, the ratio better reflects how business is run and cash is generated. </t>
  </si>
  <si>
    <t>Alternative performance measures (APM)</t>
  </si>
  <si>
    <t>Adjusted risk ratio illustrates the underlying underwriting performance as it excludes certain volatile effects such as large claims measured against budget and severe weather and prior year development on risk ratio.</t>
  </si>
  <si>
    <t>Underlying combined ratio illustrates the underlying underwriting performance as it excludes certain volatile effects such as large claims measured against budget and severe weather and prior year development on combined ratio. 
Undiscounted underlying combined ratio excludes the effect from current year discounting on underlying combined ratio and illustrates the underlying current year underwriting performance.</t>
  </si>
  <si>
    <t>- Discounting effect, current year, %</t>
  </si>
  <si>
    <t>- Prior year development, risk adjustment and other technical effects, %</t>
  </si>
  <si>
    <t>- Severe weather, %</t>
  </si>
  <si>
    <t>- Large claims, %</t>
  </si>
  <si>
    <t>Reconciliation of alternative performance measures (APM)</t>
  </si>
  <si>
    <t>Sampo Group applies IFRS 17 Insurance Contracts and IFRS 9 Financial Instruments from 1 January 2023. Comparative information (IFRS 17) for the year 2022 has been restated. Due to the change in the accounting principle, Sampo presents both the restated key figures and previously published figures for 2022. As a result of the partial demerger during 2023 and the sale of Topdanmark Life operations during 2022, the table excludes any key figures related to the life operations. In addition, the following key figures are no longer included: Equity/assets ratio, Group solvency (in euros), and Earnings per share, incl. items in other comprehensive income or extraordinary items.</t>
  </si>
  <si>
    <t>IFRS 17</t>
  </si>
  <si>
    <t>IFRS 4</t>
  </si>
  <si>
    <t>2023</t>
  </si>
  <si>
    <t>2022 (restated)</t>
  </si>
  <si>
    <t>2022 (published)</t>
  </si>
  <si>
    <t>2021</t>
  </si>
  <si>
    <t>2020</t>
  </si>
  <si>
    <t>2019</t>
  </si>
  <si>
    <t>Total comprehensive income attributable to owners of the parent</t>
  </si>
  <si>
    <t>Change in valuation differences of investment property</t>
  </si>
  <si>
    <t>-</t>
  </si>
  <si>
    <t xml:space="preserve">   at beginning of year</t>
  </si>
  <si>
    <t xml:space="preserve">   at end of year</t>
  </si>
  <si>
    <t>Change in DTL of valuation differences</t>
  </si>
  <si>
    <t xml:space="preserve">Equity attributable to owners of the parent </t>
  </si>
  <si>
    <t>Net valuation differences on investment property (average of year end and reporting date)</t>
  </si>
  <si>
    <t>- Non-controlling interest in P&amp;C operations (operational)</t>
  </si>
  <si>
    <t>- Unrealised gains/losses on investments in P&amp;C operations</t>
  </si>
  <si>
    <t>- Adjustment on taxes</t>
  </si>
  <si>
    <t>Financial leverage, %</t>
  </si>
  <si>
    <t>If</t>
  </si>
  <si>
    <t>Topdanmark</t>
  </si>
  <si>
    <t>NB! Topdanmark's IFRS 4 APMs are calculated on the basis of Topdanmark's separate financial statements.</t>
  </si>
  <si>
    <t>+ Premiums written</t>
  </si>
  <si>
    <t>Loss ratio, %</t>
  </si>
  <si>
    <t>Number of shares (million), total</t>
  </si>
  <si>
    <t>Number of shares at 31 Dec.</t>
  </si>
  <si>
    <t>Weighted average number of shares</t>
  </si>
  <si>
    <t>Number of A shares (million)</t>
  </si>
  <si>
    <t>Number of B shares (million)</t>
  </si>
  <si>
    <t>Share prices</t>
  </si>
  <si>
    <t>Adjusted share price, high</t>
  </si>
  <si>
    <t>Adjusted share price, low</t>
  </si>
  <si>
    <t>Earnings per share</t>
  </si>
  <si>
    <t>Dividend</t>
  </si>
  <si>
    <t>Share trading volume during the financial year (million)</t>
  </si>
  <si>
    <t>Equity per share</t>
  </si>
  <si>
    <t>Return on Own funds, % (annualised)</t>
  </si>
  <si>
    <t>- Ajustment on taxes</t>
  </si>
  <si>
    <t>- Reinsurers' share of Insurance revenue</t>
  </si>
  <si>
    <t>+ Claims incurred, net</t>
  </si>
  <si>
    <t>Number of shares at 31 Dec. (Closing for the period)</t>
  </si>
  <si>
    <t>- Earned premium ceded to reinsurers (Hastings)</t>
  </si>
  <si>
    <t>Insurance service result / Underwriting result</t>
  </si>
  <si>
    <t>- Reinsurers' share of insurance revenue</t>
  </si>
  <si>
    <t xml:space="preserve">Insurance revenue, net (IFRS 17) </t>
  </si>
  <si>
    <t>Insurance service result/ Underwriting result</t>
  </si>
  <si>
    <t xml:space="preserve"> Premiums earned (IFRS 4)</t>
  </si>
  <si>
    <t xml:space="preserve">Insurance revenue, net </t>
  </si>
  <si>
    <t xml:space="preserve">Premiums earned </t>
  </si>
  <si>
    <t>Dividend payout ratio, %</t>
  </si>
  <si>
    <t>Effective dividend yield, %</t>
  </si>
  <si>
    <t>Return on equity %, (ROE)</t>
  </si>
  <si>
    <t xml:space="preserve">Underlying combined ratio, % starting from Q1/2024 </t>
  </si>
  <si>
    <t xml:space="preserve">Earnings per share </t>
  </si>
  <si>
    <t>Adjusted number of shares at the reporting date x</t>
  </si>
  <si>
    <t>SII own funds (avg of values 1 Jan and the end of reporting period) 
(excl. Mandatum)</t>
  </si>
  <si>
    <t>Return on own funds %, (RoOF) starting from Q1/2024</t>
  </si>
  <si>
    <t>Other information related to shares</t>
  </si>
  <si>
    <t>Return on equity %, (ROE) (annualised)</t>
  </si>
  <si>
    <t>Insurance revenue, net</t>
  </si>
  <si>
    <t xml:space="preserve">Return on equity %, (ROE) </t>
  </si>
  <si>
    <t>- Unrealised gains/losses on investments  in P&amp;C operations</t>
  </si>
  <si>
    <t xml:space="preserve">- Quota share premium expense </t>
  </si>
  <si>
    <t>Operating result is an alternative performance measure reported by Sampo starting from Q1/2024. Operating result was previously reported as Operational result. The calculation formulas of the two performance measures are otherwise identical, however, the formula of Operating result has been specified to include the ‘Adjustments on taxes’ line item. The method of calculation has remained unchanged.</t>
  </si>
  <si>
    <t xml:space="preserve">Price/earnings ratio (PE ratio) is the ratio of Sampo's share price (adjusted closing price of the share) to Sampo's earning per share. </t>
  </si>
  <si>
    <t>Large claims</t>
  </si>
  <si>
    <t>Severe weather</t>
  </si>
  <si>
    <t>Risk adjustment and other technical effects, current year %</t>
  </si>
  <si>
    <t>Prior year development, %</t>
  </si>
  <si>
    <t>Adjusted risk ratio, current year, %</t>
  </si>
  <si>
    <t>Discounting effect, current year, %</t>
  </si>
  <si>
    <t>Undiscounted adjusted risk ratio, current year, %</t>
  </si>
  <si>
    <t>Adjusted risk ratio and undiscounted adjusted risk ratio, %</t>
  </si>
  <si>
    <t>2024</t>
  </si>
  <si>
    <t>Unrestricted Tier 1 Own funds (avg of values 1 Jan and the end of reporting period) (excl. Mandatum)</t>
  </si>
  <si>
    <t>Return on Equity Own funds, % (annualised)</t>
  </si>
  <si>
    <t>- Quota share premium expense</t>
  </si>
  <si>
    <t>Return on equity own funds %, (RoEOF) starting from Q1/2024</t>
  </si>
  <si>
    <t>+ unrestricted Tier 1 Own funds</t>
  </si>
  <si>
    <t>Return on Equity Own funds, % (RoEOF) starting from Q1/2024</t>
  </si>
  <si>
    <t>RoEOF indicates how much return the company generates on its unrestricted Tier 1 own funds tied to its operations from a Solvency II perspective. The measure is based on operating result as it reflects Sampo’s underlying capital generation better than the reported net income</t>
  </si>
  <si>
    <r>
      <t>RoE indicates how much return the company is able to generate for the money invested in it by the shareholders. The more liabilities the company has in relation to its equity, the more sensitive RoE is to variations in profit or loss.</t>
    </r>
    <r>
      <rPr>
        <sz val="10"/>
        <rFont val="Arial"/>
        <family val="2"/>
      </rPr>
      <t xml:space="preserve"> </t>
    </r>
    <r>
      <rPr>
        <i/>
        <sz val="10"/>
        <rFont val="Arial"/>
        <family val="2"/>
      </rPr>
      <t>(Starting from Q4/2024 RoE is only presented in group level and it is not followed in managing subsidiaries or segments.)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</si>
</sst>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0000"/>
    <numFmt numFmtId="165" formatCode="0.0\ %"/>
    <numFmt numFmtId="166" formatCode="#,##0.00000000"/>
    <numFmt numFmtId="167" formatCode="#,##0.0000000000000"/>
    <numFmt numFmtId="168" formatCode="#,##0.000000000000"/>
    <numFmt numFmtId="169" formatCode="0.0%"/>
    <numFmt numFmtId="170" formatCode="0.0"/>
    <numFmt numFmtId="171" formatCode="#,##0.0"/>
  </numFmts>
  <fonts count="23"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2"/>
      <name val="Arial"/>
      <family val="2"/>
    </font>
    <font>
      <b/>
      <i/>
      <sz val="12"/>
      <name val="Arial"/>
      <family val="2"/>
    </font>
    <font>
      <b/>
      <sz val="12"/>
      <color rgb="FF000000"/>
      <name val="Arial"/>
      <family val="2"/>
    </font>
    <font>
      <sz val="12"/>
      <color rgb="FFFF0000"/>
      <name val="Arial"/>
      <family val="2"/>
    </font>
    <font>
      <b/>
      <u/>
      <sz val="12"/>
      <name val="Arial"/>
      <family val="2"/>
    </font>
    <font>
      <b/>
      <sz val="16"/>
      <color rgb="FF000000"/>
      <name val="Arial"/>
      <family val="2"/>
    </font>
    <font>
      <b/>
      <sz val="14"/>
      <color rgb="FFFF0000"/>
      <name val="Arial"/>
      <family val="2"/>
    </font>
    <font>
      <sz val="14"/>
      <color rgb="FFFF0000"/>
      <name val="Arial"/>
      <family val="2"/>
    </font>
    <font>
      <b/>
      <sz val="16"/>
      <name val="Arial"/>
      <family val="2"/>
    </font>
    <font>
      <b/>
      <sz val="14"/>
      <name val="Arial"/>
      <family val="2"/>
    </font>
    <font>
      <b/>
      <sz val="13"/>
      <name val="Arial"/>
      <family val="2"/>
    </font>
    <font>
      <i/>
      <sz val="11"/>
      <name val="Arial"/>
      <family val="2"/>
    </font>
    <font>
      <sz val="11"/>
      <name val="Arial"/>
      <family val="2"/>
    </font>
    <font>
      <b/>
      <u/>
      <sz val="14"/>
      <name val="Arial"/>
      <family val="2"/>
    </font>
    <font>
      <sz val="11"/>
      <color theme="1"/>
      <name val="Arial"/>
      <family val="2"/>
    </font>
    <font>
      <sz val="13"/>
      <name val="Arial"/>
      <family val="2"/>
    </font>
    <font>
      <sz val="12"/>
      <color indexed="8"/>
      <name val="Arial"/>
      <family val="2"/>
    </font>
    <font>
      <i/>
      <sz val="10"/>
      <name val="Arial"/>
      <family val="2"/>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6" tint="0.79998168889431442"/>
        <bgColor indexed="64"/>
      </patternFill>
    </fill>
  </fills>
  <borders count="2">
    <border>
      <left/>
      <right/>
      <top/>
      <bottom/>
      <diagonal/>
    </border>
    <border>
      <left/>
      <right/>
      <top/>
      <bottom style="thin">
        <color indexed="64"/>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0" fontId="4" fillId="0" borderId="0" xfId="1" applyFont="1"/>
    <xf numFmtId="0" fontId="3" fillId="0" borderId="0" xfId="1" applyFont="1"/>
    <xf numFmtId="0" fontId="3" fillId="0" borderId="0" xfId="1" quotePrefix="1" applyFont="1"/>
    <xf numFmtId="4" fontId="4" fillId="0" borderId="0" xfId="1" quotePrefix="1" applyNumberFormat="1" applyFont="1" applyAlignment="1">
      <alignment horizontal="center"/>
    </xf>
    <xf numFmtId="0" fontId="4" fillId="0" borderId="0" xfId="1" quotePrefix="1" applyFont="1" applyAlignment="1">
      <alignment horizontal="right"/>
    </xf>
    <xf numFmtId="4" fontId="4" fillId="0" borderId="0" xfId="1" applyNumberFormat="1" applyFont="1"/>
    <xf numFmtId="164" fontId="3" fillId="0" borderId="0" xfId="1" applyNumberFormat="1" applyFont="1" applyAlignment="1">
      <alignment horizontal="right"/>
    </xf>
    <xf numFmtId="4" fontId="3" fillId="0" borderId="0" xfId="1" applyNumberFormat="1" applyFont="1"/>
    <xf numFmtId="3" fontId="3" fillId="0" borderId="0" xfId="1" applyNumberFormat="1" applyFont="1"/>
    <xf numFmtId="0" fontId="3" fillId="0" borderId="1" xfId="1" applyFont="1" applyBorder="1"/>
    <xf numFmtId="3" fontId="4" fillId="0" borderId="0" xfId="1" applyNumberFormat="1" applyFont="1"/>
    <xf numFmtId="165" fontId="3" fillId="0" borderId="0" xfId="1" applyNumberFormat="1" applyFont="1"/>
    <xf numFmtId="165" fontId="4" fillId="0" borderId="0" xfId="1" applyNumberFormat="1" applyFont="1"/>
    <xf numFmtId="0" fontId="3" fillId="0" borderId="0" xfId="0" quotePrefix="1" applyFont="1" applyAlignment="1">
      <alignment wrapText="1"/>
    </xf>
    <xf numFmtId="0" fontId="3" fillId="0" borderId="1" xfId="0" quotePrefix="1" applyFont="1" applyBorder="1" applyAlignment="1">
      <alignment wrapText="1"/>
    </xf>
    <xf numFmtId="0" fontId="4" fillId="0" borderId="0" xfId="0" quotePrefix="1" applyFont="1" applyAlignment="1">
      <alignment wrapText="1"/>
    </xf>
    <xf numFmtId="0" fontId="5" fillId="0" borderId="0" xfId="1" applyFont="1"/>
    <xf numFmtId="0" fontId="3" fillId="0" borderId="1" xfId="0" quotePrefix="1" applyFont="1" applyBorder="1"/>
    <xf numFmtId="0" fontId="3" fillId="0" borderId="0" xfId="0" quotePrefix="1" applyFont="1"/>
    <xf numFmtId="0" fontId="4" fillId="0" borderId="0" xfId="0" quotePrefix="1" applyFont="1"/>
    <xf numFmtId="0" fontId="3" fillId="0" borderId="0" xfId="0" applyFont="1"/>
    <xf numFmtId="4" fontId="4" fillId="0" borderId="0" xfId="1" applyNumberFormat="1" applyFont="1" applyAlignment="1">
      <alignment horizontal="center"/>
    </xf>
    <xf numFmtId="0" fontId="3" fillId="0" borderId="0" xfId="0" applyFont="1" applyAlignment="1">
      <alignment wrapText="1"/>
    </xf>
    <xf numFmtId="167" fontId="3" fillId="0" borderId="0" xfId="1" applyNumberFormat="1" applyFont="1"/>
    <xf numFmtId="0" fontId="3" fillId="0" borderId="0" xfId="1" applyFont="1" applyAlignment="1">
      <alignment wrapText="1"/>
    </xf>
    <xf numFmtId="0" fontId="3" fillId="0" borderId="0" xfId="1" applyFont="1" applyAlignment="1">
      <alignment horizontal="center"/>
    </xf>
    <xf numFmtId="0" fontId="4" fillId="2" borderId="0" xfId="0" applyFont="1" applyFill="1"/>
    <xf numFmtId="4" fontId="3" fillId="2" borderId="0" xfId="1" applyNumberFormat="1" applyFont="1" applyFill="1"/>
    <xf numFmtId="0" fontId="3" fillId="2" borderId="0" xfId="1" applyFont="1" applyFill="1"/>
    <xf numFmtId="0" fontId="7" fillId="0" borderId="0" xfId="0" applyFont="1"/>
    <xf numFmtId="2" fontId="4" fillId="2" borderId="0" xfId="1" applyNumberFormat="1" applyFont="1" applyFill="1"/>
    <xf numFmtId="0" fontId="4" fillId="4" borderId="0" xfId="0" applyFont="1" applyFill="1" applyAlignment="1">
      <alignment vertical="center"/>
    </xf>
    <xf numFmtId="164" fontId="3" fillId="4" borderId="0" xfId="1" applyNumberFormat="1" applyFont="1" applyFill="1"/>
    <xf numFmtId="166" fontId="4" fillId="4" borderId="0" xfId="1" applyNumberFormat="1" applyFont="1" applyFill="1" applyAlignment="1">
      <alignment horizontal="center"/>
    </xf>
    <xf numFmtId="165" fontId="4" fillId="0" borderId="0" xfId="1" applyNumberFormat="1" applyFont="1" applyFill="1"/>
    <xf numFmtId="4" fontId="3" fillId="0" borderId="0" xfId="1" applyNumberFormat="1" applyFont="1" applyFill="1"/>
    <xf numFmtId="165" fontId="3" fillId="0" borderId="0" xfId="1" applyNumberFormat="1" applyFont="1" applyFill="1"/>
    <xf numFmtId="165" fontId="3" fillId="4" borderId="0" xfId="1" applyNumberFormat="1" applyFont="1" applyFill="1"/>
    <xf numFmtId="0" fontId="4" fillId="0" borderId="0" xfId="0" applyFont="1" applyFill="1" applyAlignment="1">
      <alignment vertical="center"/>
    </xf>
    <xf numFmtId="0" fontId="4" fillId="0" borderId="0" xfId="0" applyFont="1" applyAlignment="1">
      <alignment vertical="center"/>
    </xf>
    <xf numFmtId="0" fontId="3" fillId="0" borderId="0" xfId="0" applyFont="1" applyAlignment="1">
      <alignment vertical="center" wrapText="1"/>
    </xf>
    <xf numFmtId="0" fontId="3" fillId="0" borderId="0" xfId="0" quotePrefix="1" applyFont="1" applyAlignment="1">
      <alignment vertical="center" wrapText="1"/>
    </xf>
    <xf numFmtId="0" fontId="3" fillId="0" borderId="1" xfId="0" quotePrefix="1" applyFont="1" applyBorder="1" applyAlignment="1">
      <alignment vertical="center" wrapText="1"/>
    </xf>
    <xf numFmtId="165" fontId="4" fillId="4" borderId="0" xfId="1" applyNumberFormat="1" applyFont="1" applyFill="1"/>
    <xf numFmtId="165" fontId="3" fillId="0" borderId="1" xfId="1" applyNumberFormat="1" applyFont="1" applyBorder="1"/>
    <xf numFmtId="0" fontId="4" fillId="0" borderId="0" xfId="0" applyFont="1" applyAlignment="1">
      <alignment wrapText="1"/>
    </xf>
    <xf numFmtId="0" fontId="4" fillId="0" borderId="0" xfId="0" applyFont="1"/>
    <xf numFmtId="4" fontId="8" fillId="0" borderId="0" xfId="1" applyNumberFormat="1" applyFont="1"/>
    <xf numFmtId="0" fontId="9" fillId="2" borderId="0" xfId="1" applyFont="1" applyFill="1"/>
    <xf numFmtId="4" fontId="4" fillId="2" borderId="0" xfId="1" applyNumberFormat="1" applyFont="1" applyFill="1"/>
    <xf numFmtId="0" fontId="10" fillId="0" borderId="0" xfId="0" applyFont="1"/>
    <xf numFmtId="4" fontId="11" fillId="0" borderId="0" xfId="1" applyNumberFormat="1" applyFont="1"/>
    <xf numFmtId="0" fontId="3" fillId="0" borderId="1" xfId="1" quotePrefix="1" applyFont="1" applyBorder="1"/>
    <xf numFmtId="0" fontId="3" fillId="0" borderId="0" xfId="1" quotePrefix="1" applyFont="1" applyAlignment="1">
      <alignment wrapText="1"/>
    </xf>
    <xf numFmtId="0" fontId="12" fillId="0" borderId="0" xfId="1" applyFont="1"/>
    <xf numFmtId="0" fontId="3" fillId="0" borderId="0" xfId="0" quotePrefix="1" applyFont="1" applyAlignment="1">
      <alignment horizontal="left" indent="1"/>
    </xf>
    <xf numFmtId="0" fontId="3" fillId="0" borderId="1" xfId="0" quotePrefix="1" applyFont="1" applyBorder="1" applyAlignment="1">
      <alignment horizontal="left" indent="1"/>
    </xf>
    <xf numFmtId="0" fontId="13" fillId="0" borderId="0" xfId="0" applyFont="1"/>
    <xf numFmtId="0" fontId="4" fillId="2" borderId="0" xfId="1" applyFont="1" applyFill="1" applyAlignment="1">
      <alignment horizontal="center"/>
    </xf>
    <xf numFmtId="4" fontId="4" fillId="2" borderId="0" xfId="1" quotePrefix="1" applyNumberFormat="1" applyFont="1" applyFill="1" applyAlignment="1">
      <alignment horizontal="center"/>
    </xf>
    <xf numFmtId="0" fontId="15" fillId="0" borderId="0" xfId="0" applyFont="1" applyAlignment="1">
      <alignment vertical="center"/>
    </xf>
    <xf numFmtId="164" fontId="3" fillId="0" borderId="0" xfId="1" applyNumberFormat="1" applyFont="1"/>
    <xf numFmtId="3" fontId="3" fillId="0" borderId="0" xfId="1" quotePrefix="1" applyNumberFormat="1" applyFont="1" applyAlignment="1">
      <alignment horizontal="right"/>
    </xf>
    <xf numFmtId="0" fontId="16" fillId="0" borderId="0" xfId="1" applyFont="1"/>
    <xf numFmtId="3" fontId="16" fillId="0" borderId="0" xfId="1" quotePrefix="1" applyNumberFormat="1" applyFont="1" applyAlignment="1">
      <alignment horizontal="right"/>
    </xf>
    <xf numFmtId="3" fontId="16" fillId="0" borderId="0" xfId="1" applyNumberFormat="1" applyFont="1"/>
    <xf numFmtId="3" fontId="3" fillId="0" borderId="1" xfId="1" quotePrefix="1" applyNumberFormat="1" applyFont="1" applyBorder="1" applyAlignment="1">
      <alignment horizontal="right"/>
    </xf>
    <xf numFmtId="3" fontId="3" fillId="0" borderId="1" xfId="1" applyNumberFormat="1" applyFont="1" applyBorder="1"/>
    <xf numFmtId="168" fontId="3" fillId="0" borderId="0" xfId="1" applyNumberFormat="1" applyFont="1"/>
    <xf numFmtId="166" fontId="4" fillId="0" borderId="0" xfId="1" applyNumberFormat="1" applyFont="1" applyAlignment="1">
      <alignment horizontal="center"/>
    </xf>
    <xf numFmtId="165" fontId="4" fillId="0" borderId="0" xfId="1" quotePrefix="1" applyNumberFormat="1" applyFont="1" applyAlignment="1">
      <alignment horizontal="right"/>
    </xf>
    <xf numFmtId="0" fontId="17" fillId="0" borderId="0" xfId="0" applyFont="1" applyAlignment="1">
      <alignment vertical="center" wrapText="1"/>
    </xf>
    <xf numFmtId="0" fontId="18" fillId="2" borderId="0" xfId="1" applyFont="1" applyFill="1"/>
    <xf numFmtId="14" fontId="4" fillId="2" borderId="0" xfId="1" quotePrefix="1" applyNumberFormat="1" applyFont="1" applyFill="1" applyAlignment="1">
      <alignment horizontal="center"/>
    </xf>
    <xf numFmtId="0" fontId="15" fillId="0" borderId="0" xfId="0" applyFont="1" applyAlignment="1">
      <alignment wrapText="1"/>
    </xf>
    <xf numFmtId="0" fontId="15" fillId="0" borderId="0" xfId="0" applyFont="1"/>
    <xf numFmtId="0" fontId="14" fillId="0" borderId="0" xfId="1" applyFont="1"/>
    <xf numFmtId="14" fontId="4" fillId="0" borderId="0" xfId="1" quotePrefix="1" applyNumberFormat="1" applyFont="1" applyAlignment="1">
      <alignment horizontal="center"/>
    </xf>
    <xf numFmtId="1" fontId="17" fillId="0" borderId="0" xfId="0" applyNumberFormat="1" applyFont="1" applyAlignment="1">
      <alignment vertical="center" wrapText="1"/>
    </xf>
    <xf numFmtId="2" fontId="17" fillId="0" borderId="0" xfId="0" applyNumberFormat="1" applyFont="1" applyAlignment="1">
      <alignment vertical="center" wrapText="1"/>
    </xf>
    <xf numFmtId="2" fontId="17" fillId="0" borderId="1" xfId="0" applyNumberFormat="1" applyFont="1" applyBorder="1" applyAlignment="1">
      <alignment vertical="center" wrapText="1"/>
    </xf>
    <xf numFmtId="165" fontId="4" fillId="0" borderId="0" xfId="3" applyNumberFormat="1" applyFont="1" applyFill="1"/>
    <xf numFmtId="170" fontId="4" fillId="0" borderId="0" xfId="3" applyNumberFormat="1" applyFont="1" applyFill="1"/>
    <xf numFmtId="0" fontId="4" fillId="2" borderId="0" xfId="0" applyFont="1" applyFill="1" applyAlignment="1">
      <alignment horizontal="center"/>
    </xf>
    <xf numFmtId="169" fontId="4" fillId="0" borderId="0" xfId="3" applyNumberFormat="1" applyFont="1" applyFill="1" applyBorder="1"/>
    <xf numFmtId="165" fontId="15" fillId="0" borderId="0" xfId="1" applyNumberFormat="1" applyFont="1"/>
    <xf numFmtId="165" fontId="3" fillId="0" borderId="0" xfId="1" applyNumberFormat="1" applyFont="1" applyBorder="1"/>
    <xf numFmtId="0" fontId="3" fillId="0" borderId="0" xfId="0" quotePrefix="1" applyFont="1" applyBorder="1" applyAlignment="1">
      <alignment vertical="center" wrapText="1"/>
    </xf>
    <xf numFmtId="0" fontId="4" fillId="0" borderId="0" xfId="0" applyFont="1" applyFill="1"/>
    <xf numFmtId="0" fontId="15" fillId="0" borderId="0" xfId="0" applyFont="1" applyFill="1" applyAlignment="1">
      <alignment vertical="center"/>
    </xf>
    <xf numFmtId="165" fontId="15" fillId="0" borderId="0" xfId="0" applyNumberFormat="1" applyFont="1" applyAlignment="1">
      <alignment vertical="center"/>
    </xf>
    <xf numFmtId="0" fontId="3" fillId="0" borderId="0" xfId="0" quotePrefix="1" applyFont="1" applyBorder="1"/>
    <xf numFmtId="165" fontId="15" fillId="0" borderId="0" xfId="0" applyNumberFormat="1" applyFont="1"/>
    <xf numFmtId="165" fontId="4" fillId="0" borderId="0" xfId="0" applyNumberFormat="1" applyFont="1"/>
    <xf numFmtId="0" fontId="3" fillId="0" borderId="0" xfId="1" applyFont="1" applyFill="1"/>
    <xf numFmtId="3" fontId="3" fillId="0" borderId="0" xfId="0" quotePrefix="1" applyNumberFormat="1" applyFont="1"/>
    <xf numFmtId="3" fontId="4" fillId="0" borderId="0" xfId="0" quotePrefix="1" applyNumberFormat="1" applyFont="1" applyAlignment="1">
      <alignment wrapText="1"/>
    </xf>
    <xf numFmtId="2" fontId="19" fillId="0" borderId="0" xfId="0" applyNumberFormat="1" applyFont="1" applyAlignment="1">
      <alignment vertical="center" wrapText="1"/>
    </xf>
    <xf numFmtId="0" fontId="3" fillId="0" borderId="0" xfId="0" quotePrefix="1" applyFont="1" applyFill="1" applyAlignment="1">
      <alignment wrapText="1"/>
    </xf>
    <xf numFmtId="0" fontId="3" fillId="0" borderId="1" xfId="0" quotePrefix="1" applyFont="1" applyFill="1" applyBorder="1"/>
    <xf numFmtId="0" fontId="4" fillId="4" borderId="0" xfId="0" applyFont="1" applyFill="1"/>
    <xf numFmtId="0" fontId="4" fillId="4" borderId="0" xfId="1" applyFont="1" applyFill="1"/>
    <xf numFmtId="4" fontId="3" fillId="4" borderId="0" xfId="1" applyNumberFormat="1" applyFont="1" applyFill="1"/>
    <xf numFmtId="49" fontId="3" fillId="0" borderId="1" xfId="1" applyNumberFormat="1" applyFont="1" applyBorder="1"/>
    <xf numFmtId="3" fontId="3" fillId="0" borderId="0" xfId="1" applyNumberFormat="1" applyFont="1" applyFill="1"/>
    <xf numFmtId="3" fontId="3" fillId="0" borderId="1" xfId="1" applyNumberFormat="1" applyFont="1" applyFill="1" applyBorder="1"/>
    <xf numFmtId="3" fontId="3" fillId="0" borderId="1" xfId="1" quotePrefix="1" applyNumberFormat="1" applyFont="1" applyFill="1" applyBorder="1" applyAlignment="1">
      <alignment horizontal="right"/>
    </xf>
    <xf numFmtId="0" fontId="4" fillId="0" borderId="0" xfId="0" quotePrefix="1" applyFont="1" applyFill="1"/>
    <xf numFmtId="3" fontId="15" fillId="0" borderId="0" xfId="0" applyNumberFormat="1" applyFont="1" applyFill="1" applyAlignment="1">
      <alignment vertical="center"/>
    </xf>
    <xf numFmtId="0" fontId="20" fillId="0" borderId="0" xfId="0" quotePrefix="1" applyFont="1" applyFill="1" applyAlignment="1">
      <alignment horizontal="right" vertical="center"/>
    </xf>
    <xf numFmtId="165" fontId="15" fillId="0" borderId="0" xfId="0" applyNumberFormat="1" applyFont="1" applyFill="1" applyAlignment="1">
      <alignment vertical="center"/>
    </xf>
    <xf numFmtId="3" fontId="4" fillId="0" borderId="0" xfId="1" quotePrefix="1" applyNumberFormat="1" applyFont="1" applyBorder="1" applyAlignment="1">
      <alignment horizontal="right"/>
    </xf>
    <xf numFmtId="0" fontId="4" fillId="0" borderId="0" xfId="0" quotePrefix="1" applyFont="1" applyAlignment="1">
      <alignment horizontal="right"/>
    </xf>
    <xf numFmtId="4" fontId="4" fillId="0" borderId="0" xfId="1" quotePrefix="1" applyNumberFormat="1" applyFont="1" applyAlignment="1">
      <alignment horizontal="right"/>
    </xf>
    <xf numFmtId="0" fontId="3" fillId="0" borderId="0" xfId="0" quotePrefix="1" applyFont="1" applyAlignment="1">
      <alignment horizontal="right" wrapText="1"/>
    </xf>
    <xf numFmtId="0" fontId="3" fillId="0" borderId="1" xfId="0" quotePrefix="1" applyFont="1" applyBorder="1" applyAlignment="1">
      <alignment horizontal="right" wrapText="1"/>
    </xf>
    <xf numFmtId="0" fontId="3" fillId="0" borderId="0" xfId="0" quotePrefix="1" applyFont="1" applyBorder="1" applyAlignment="1">
      <alignment wrapText="1"/>
    </xf>
    <xf numFmtId="165" fontId="15" fillId="0" borderId="0" xfId="4" applyNumberFormat="1" applyFont="1"/>
    <xf numFmtId="0" fontId="15" fillId="0" borderId="0" xfId="0" applyFont="1" applyFill="1"/>
    <xf numFmtId="4" fontId="3" fillId="0" borderId="0" xfId="1" quotePrefix="1" applyNumberFormat="1" applyFont="1" applyAlignment="1">
      <alignment horizontal="right"/>
    </xf>
    <xf numFmtId="4" fontId="3" fillId="0" borderId="1" xfId="1" applyNumberFormat="1" applyFont="1" applyBorder="1" applyAlignment="1">
      <alignment horizontal="right"/>
    </xf>
    <xf numFmtId="3" fontId="3" fillId="0" borderId="0" xfId="1" quotePrefix="1" applyNumberFormat="1" applyFont="1" applyBorder="1" applyAlignment="1">
      <alignment horizontal="right"/>
    </xf>
    <xf numFmtId="0" fontId="3" fillId="0" borderId="0" xfId="1" quotePrefix="1" applyFont="1" applyAlignment="1">
      <alignment horizontal="right"/>
    </xf>
    <xf numFmtId="0" fontId="3" fillId="0" borderId="1" xfId="1" quotePrefix="1" applyFont="1" applyBorder="1" applyAlignment="1">
      <alignment horizontal="right"/>
    </xf>
    <xf numFmtId="3" fontId="4" fillId="0" borderId="0" xfId="1" applyNumberFormat="1" applyFont="1" applyBorder="1"/>
    <xf numFmtId="165" fontId="4" fillId="0" borderId="0" xfId="1" quotePrefix="1" applyNumberFormat="1" applyFont="1" applyBorder="1" applyAlignment="1">
      <alignment horizontal="right"/>
    </xf>
    <xf numFmtId="14" fontId="4" fillId="0" borderId="0" xfId="1" quotePrefix="1" applyNumberFormat="1" applyFont="1" applyFill="1" applyAlignment="1">
      <alignment horizontal="center"/>
    </xf>
    <xf numFmtId="4" fontId="4" fillId="0" borderId="0" xfId="1" quotePrefix="1" applyNumberFormat="1" applyFont="1" applyFill="1" applyAlignment="1">
      <alignment horizontal="center"/>
    </xf>
    <xf numFmtId="170" fontId="19" fillId="0" borderId="0" xfId="0" applyNumberFormat="1" applyFont="1" applyFill="1" applyAlignment="1">
      <alignment vertical="center" wrapText="1"/>
    </xf>
    <xf numFmtId="170" fontId="17" fillId="0" borderId="0" xfId="0" applyNumberFormat="1" applyFont="1" applyFill="1" applyAlignment="1">
      <alignment vertical="center" wrapText="1"/>
    </xf>
    <xf numFmtId="1" fontId="17" fillId="0" borderId="0" xfId="0" applyNumberFormat="1" applyFont="1" applyFill="1" applyAlignment="1">
      <alignment vertical="center" wrapText="1"/>
    </xf>
    <xf numFmtId="2" fontId="17" fillId="0" borderId="0" xfId="0" applyNumberFormat="1" applyFont="1" applyFill="1" applyAlignment="1">
      <alignment vertical="center" wrapText="1"/>
    </xf>
    <xf numFmtId="0" fontId="17" fillId="0" borderId="0" xfId="0" applyFont="1" applyFill="1" applyAlignment="1">
      <alignment vertical="center" wrapText="1"/>
    </xf>
    <xf numFmtId="0" fontId="3" fillId="0" borderId="0" xfId="0" quotePrefix="1" applyFont="1" applyFill="1" applyAlignment="1">
      <alignment horizontal="right" wrapText="1"/>
    </xf>
    <xf numFmtId="0" fontId="4" fillId="0" borderId="0" xfId="1" applyFont="1" applyFill="1"/>
    <xf numFmtId="0" fontId="3" fillId="0" borderId="0" xfId="0" applyFont="1" applyFill="1" applyAlignment="1">
      <alignment wrapText="1"/>
    </xf>
    <xf numFmtId="3" fontId="4" fillId="0" borderId="0" xfId="1" applyNumberFormat="1" applyFont="1" applyFill="1"/>
    <xf numFmtId="0" fontId="3" fillId="0" borderId="1" xfId="0" applyFont="1" applyFill="1" applyBorder="1" applyAlignment="1">
      <alignment wrapText="1"/>
    </xf>
    <xf numFmtId="170" fontId="3" fillId="0" borderId="1" xfId="0" applyNumberFormat="1" applyFont="1" applyFill="1" applyBorder="1" applyAlignment="1">
      <alignment wrapText="1"/>
    </xf>
    <xf numFmtId="170" fontId="3" fillId="0" borderId="0" xfId="0" applyNumberFormat="1" applyFont="1" applyFill="1" applyAlignment="1">
      <alignment wrapText="1"/>
    </xf>
    <xf numFmtId="171" fontId="3" fillId="0" borderId="0" xfId="1" applyNumberFormat="1" applyFont="1" applyFill="1"/>
    <xf numFmtId="0" fontId="3" fillId="0" borderId="0" xfId="1" applyFont="1" applyAlignment="1">
      <alignment horizontal="left" indent="2"/>
    </xf>
    <xf numFmtId="165" fontId="3" fillId="0" borderId="0" xfId="0" applyNumberFormat="1" applyFont="1"/>
    <xf numFmtId="0" fontId="3" fillId="0" borderId="1" xfId="1" applyFont="1" applyBorder="1" applyAlignment="1">
      <alignment horizontal="left" indent="2"/>
    </xf>
    <xf numFmtId="3" fontId="3" fillId="0" borderId="1" xfId="1" applyNumberFormat="1" applyFont="1" applyBorder="1" applyAlignment="1"/>
    <xf numFmtId="2" fontId="17" fillId="0" borderId="0" xfId="0" quotePrefix="1" applyNumberFormat="1" applyFont="1" applyAlignment="1">
      <alignment horizontal="right" wrapText="1"/>
    </xf>
    <xf numFmtId="165" fontId="5" fillId="0" borderId="0" xfId="1" applyNumberFormat="1" applyFont="1"/>
    <xf numFmtId="14" fontId="4" fillId="2" borderId="0" xfId="0" quotePrefix="1" applyNumberFormat="1" applyFont="1" applyFill="1" applyAlignment="1">
      <alignment horizontal="center"/>
    </xf>
    <xf numFmtId="0" fontId="21" fillId="0" borderId="0" xfId="1" quotePrefix="1" applyFont="1" applyAlignment="1">
      <alignment wrapText="1"/>
    </xf>
    <xf numFmtId="165" fontId="20" fillId="0" borderId="0" xfId="4" applyNumberFormat="1" applyFont="1" applyFill="1" applyAlignment="1">
      <alignment vertical="center"/>
    </xf>
    <xf numFmtId="165" fontId="20" fillId="0" borderId="0" xfId="0" applyNumberFormat="1" applyFont="1" applyFill="1" applyAlignment="1">
      <alignment vertical="center"/>
    </xf>
    <xf numFmtId="165" fontId="20" fillId="0" borderId="1" xfId="0" applyNumberFormat="1" applyFont="1" applyFill="1" applyBorder="1" applyAlignment="1">
      <alignment vertical="center"/>
    </xf>
    <xf numFmtId="0" fontId="20" fillId="0" borderId="0" xfId="0" quotePrefix="1" applyFont="1" applyFill="1" applyBorder="1" applyAlignment="1">
      <alignment horizontal="right" vertical="center"/>
    </xf>
    <xf numFmtId="0" fontId="15" fillId="0" borderId="0" xfId="0" quotePrefix="1" applyFont="1" applyFill="1" applyBorder="1" applyAlignment="1">
      <alignment horizontal="right" vertical="center"/>
    </xf>
    <xf numFmtId="0" fontId="15" fillId="0" borderId="0" xfId="0" applyFont="1" applyFill="1" applyBorder="1" applyAlignment="1">
      <alignment vertical="center"/>
    </xf>
    <xf numFmtId="165" fontId="4" fillId="0" borderId="0" xfId="1" applyNumberFormat="1" applyFont="1" applyFill="1" applyBorder="1"/>
    <xf numFmtId="165" fontId="4" fillId="0" borderId="0" xfId="1" quotePrefix="1" applyNumberFormat="1" applyFont="1" applyFill="1" applyBorder="1" applyAlignment="1">
      <alignment horizontal="right"/>
    </xf>
    <xf numFmtId="2" fontId="18" fillId="2" borderId="0" xfId="1" applyNumberFormat="1" applyFont="1" applyFill="1"/>
    <xf numFmtId="165" fontId="3" fillId="0" borderId="0" xfId="0" applyNumberFormat="1" applyFont="1" applyFill="1"/>
    <xf numFmtId="165" fontId="3" fillId="0" borderId="1" xfId="0" applyNumberFormat="1" applyFont="1" applyFill="1" applyBorder="1"/>
    <xf numFmtId="165" fontId="4" fillId="0" borderId="0" xfId="4" applyNumberFormat="1" applyFont="1" applyFill="1"/>
    <xf numFmtId="0" fontId="4" fillId="0" borderId="1" xfId="0" quotePrefix="1" applyFont="1" applyBorder="1"/>
    <xf numFmtId="4" fontId="3" fillId="0" borderId="1" xfId="1" applyNumberFormat="1" applyFont="1" applyBorder="1"/>
    <xf numFmtId="3" fontId="4" fillId="0" borderId="1" xfId="1" applyNumberFormat="1" applyFont="1" applyBorder="1"/>
    <xf numFmtId="165" fontId="4" fillId="0" borderId="0" xfId="1" applyNumberFormat="1" applyFont="1" applyBorder="1"/>
    <xf numFmtId="169" fontId="4" fillId="0" borderId="0" xfId="3" quotePrefix="1" applyNumberFormat="1" applyFont="1" applyFill="1" applyBorder="1" applyAlignment="1">
      <alignment horizontal="right"/>
    </xf>
    <xf numFmtId="0" fontId="3" fillId="3" borderId="0" xfId="0" applyFont="1" applyFill="1" applyAlignment="1">
      <alignment horizontal="left" vertical="top" wrapText="1"/>
    </xf>
    <xf numFmtId="0" fontId="3" fillId="3" borderId="0" xfId="0" applyFont="1" applyFill="1" applyAlignment="1">
      <alignment horizontal="left" vertical="top"/>
    </xf>
    <xf numFmtId="0" fontId="5" fillId="0" borderId="0" xfId="0" applyFont="1" applyAlignment="1">
      <alignment horizontal="left" vertical="center" wrapText="1"/>
    </xf>
    <xf numFmtId="0" fontId="8" fillId="0" borderId="0" xfId="1" applyFont="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cellXfs>
  <cellStyles count="5">
    <cellStyle name="Normal" xfId="0" builtinId="0"/>
    <cellStyle name="Normal 2" xfId="2" xr:uid="{4799347E-DDDE-4A88-963D-A697EDB5932E}"/>
    <cellStyle name="Normal 2 2" xfId="1" xr:uid="{E8A5C0EC-30F8-4A38-94F3-287C599B6FC4}"/>
    <cellStyle name="Percent" xfId="4" builtinId="5"/>
    <cellStyle name="Percent 2" xfId="3" xr:uid="{851D44B6-EAC4-47F7-9C8B-A07DE99507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F998-456F-46F6-9587-2D25F5BADA0C}">
  <sheetPr>
    <tabColor theme="9" tint="0.79998168889431442"/>
    <pageSetUpPr fitToPage="1"/>
  </sheetPr>
  <dimension ref="A1:G241"/>
  <sheetViews>
    <sheetView showGridLines="0" tabSelected="1" zoomScaleNormal="100" workbookViewId="0">
      <pane ySplit="6" topLeftCell="A7" activePane="bottomLeft" state="frozen"/>
      <selection activeCell="D35" sqref="D35"/>
      <selection pane="bottomLeft"/>
    </sheetView>
  </sheetViews>
  <sheetFormatPr defaultRowHeight="15" x14ac:dyDescent="0.2"/>
  <cols>
    <col min="1" max="1" width="112.140625" style="2" customWidth="1"/>
    <col min="2" max="2" width="33.5703125" style="2" customWidth="1"/>
    <col min="3" max="3" width="4.140625" style="2" customWidth="1"/>
    <col min="4" max="4" width="20.140625" style="2" customWidth="1"/>
    <col min="5" max="5" width="20" style="2" customWidth="1"/>
    <col min="6" max="6" width="16" style="2" customWidth="1"/>
    <col min="7" max="7" width="21.5703125" style="2" customWidth="1"/>
    <col min="8" max="9" width="9.140625" style="2"/>
    <col min="10" max="10" width="14.85546875" style="2" customWidth="1"/>
    <col min="11" max="11" width="20.140625" style="2" customWidth="1"/>
    <col min="12" max="254" width="9.140625" style="2"/>
    <col min="255" max="255" width="41.85546875" style="2" customWidth="1"/>
    <col min="256" max="257" width="19" style="2" customWidth="1"/>
    <col min="258" max="258" width="33.5703125" style="2" customWidth="1"/>
    <col min="259" max="259" width="4.140625" style="2" customWidth="1"/>
    <col min="260" max="260" width="20.140625" style="2" customWidth="1"/>
    <col min="261" max="261" width="17.140625" style="2" customWidth="1"/>
    <col min="262" max="262" width="16" style="2" customWidth="1"/>
    <col min="263" max="263" width="21.5703125" style="2" customWidth="1"/>
    <col min="264" max="265" width="9.140625" style="2"/>
    <col min="266" max="266" width="14.85546875" style="2" customWidth="1"/>
    <col min="267" max="267" width="20.140625" style="2" customWidth="1"/>
    <col min="268" max="510" width="9.140625" style="2"/>
    <col min="511" max="511" width="41.85546875" style="2" customWidth="1"/>
    <col min="512" max="513" width="19" style="2" customWidth="1"/>
    <col min="514" max="514" width="33.5703125" style="2" customWidth="1"/>
    <col min="515" max="515" width="4.140625" style="2" customWidth="1"/>
    <col min="516" max="516" width="20.140625" style="2" customWidth="1"/>
    <col min="517" max="517" width="17.140625" style="2" customWidth="1"/>
    <col min="518" max="518" width="16" style="2" customWidth="1"/>
    <col min="519" max="519" width="21.5703125" style="2" customWidth="1"/>
    <col min="520" max="521" width="9.140625" style="2"/>
    <col min="522" max="522" width="14.85546875" style="2" customWidth="1"/>
    <col min="523" max="523" width="20.140625" style="2" customWidth="1"/>
    <col min="524" max="766" width="9.140625" style="2"/>
    <col min="767" max="767" width="41.85546875" style="2" customWidth="1"/>
    <col min="768" max="769" width="19" style="2" customWidth="1"/>
    <col min="770" max="770" width="33.5703125" style="2" customWidth="1"/>
    <col min="771" max="771" width="4.140625" style="2" customWidth="1"/>
    <col min="772" max="772" width="20.140625" style="2" customWidth="1"/>
    <col min="773" max="773" width="17.140625" style="2" customWidth="1"/>
    <col min="774" max="774" width="16" style="2" customWidth="1"/>
    <col min="775" max="775" width="21.5703125" style="2" customWidth="1"/>
    <col min="776" max="777" width="9.140625" style="2"/>
    <col min="778" max="778" width="14.85546875" style="2" customWidth="1"/>
    <col min="779" max="779" width="20.140625" style="2" customWidth="1"/>
    <col min="780" max="1022" width="9.140625" style="2"/>
    <col min="1023" max="1023" width="41.85546875" style="2" customWidth="1"/>
    <col min="1024" max="1025" width="19" style="2" customWidth="1"/>
    <col min="1026" max="1026" width="33.5703125" style="2" customWidth="1"/>
    <col min="1027" max="1027" width="4.140625" style="2" customWidth="1"/>
    <col min="1028" max="1028" width="20.140625" style="2" customWidth="1"/>
    <col min="1029" max="1029" width="17.140625" style="2" customWidth="1"/>
    <col min="1030" max="1030" width="16" style="2" customWidth="1"/>
    <col min="1031" max="1031" width="21.5703125" style="2" customWidth="1"/>
    <col min="1032" max="1033" width="9.140625" style="2"/>
    <col min="1034" max="1034" width="14.85546875" style="2" customWidth="1"/>
    <col min="1035" max="1035" width="20.140625" style="2" customWidth="1"/>
    <col min="1036" max="1278" width="9.140625" style="2"/>
    <col min="1279" max="1279" width="41.85546875" style="2" customWidth="1"/>
    <col min="1280" max="1281" width="19" style="2" customWidth="1"/>
    <col min="1282" max="1282" width="33.5703125" style="2" customWidth="1"/>
    <col min="1283" max="1283" width="4.140625" style="2" customWidth="1"/>
    <col min="1284" max="1284" width="20.140625" style="2" customWidth="1"/>
    <col min="1285" max="1285" width="17.140625" style="2" customWidth="1"/>
    <col min="1286" max="1286" width="16" style="2" customWidth="1"/>
    <col min="1287" max="1287" width="21.5703125" style="2" customWidth="1"/>
    <col min="1288" max="1289" width="9.140625" style="2"/>
    <col min="1290" max="1290" width="14.85546875" style="2" customWidth="1"/>
    <col min="1291" max="1291" width="20.140625" style="2" customWidth="1"/>
    <col min="1292" max="1534" width="9.140625" style="2"/>
    <col min="1535" max="1535" width="41.85546875" style="2" customWidth="1"/>
    <col min="1536" max="1537" width="19" style="2" customWidth="1"/>
    <col min="1538" max="1538" width="33.5703125" style="2" customWidth="1"/>
    <col min="1539" max="1539" width="4.140625" style="2" customWidth="1"/>
    <col min="1540" max="1540" width="20.140625" style="2" customWidth="1"/>
    <col min="1541" max="1541" width="17.140625" style="2" customWidth="1"/>
    <col min="1542" max="1542" width="16" style="2" customWidth="1"/>
    <col min="1543" max="1543" width="21.5703125" style="2" customWidth="1"/>
    <col min="1544" max="1545" width="9.140625" style="2"/>
    <col min="1546" max="1546" width="14.85546875" style="2" customWidth="1"/>
    <col min="1547" max="1547" width="20.140625" style="2" customWidth="1"/>
    <col min="1548" max="1790" width="9.140625" style="2"/>
    <col min="1791" max="1791" width="41.85546875" style="2" customWidth="1"/>
    <col min="1792" max="1793" width="19" style="2" customWidth="1"/>
    <col min="1794" max="1794" width="33.5703125" style="2" customWidth="1"/>
    <col min="1795" max="1795" width="4.140625" style="2" customWidth="1"/>
    <col min="1796" max="1796" width="20.140625" style="2" customWidth="1"/>
    <col min="1797" max="1797" width="17.140625" style="2" customWidth="1"/>
    <col min="1798" max="1798" width="16" style="2" customWidth="1"/>
    <col min="1799" max="1799" width="21.5703125" style="2" customWidth="1"/>
    <col min="1800" max="1801" width="9.140625" style="2"/>
    <col min="1802" max="1802" width="14.85546875" style="2" customWidth="1"/>
    <col min="1803" max="1803" width="20.140625" style="2" customWidth="1"/>
    <col min="1804" max="2046" width="9.140625" style="2"/>
    <col min="2047" max="2047" width="41.85546875" style="2" customWidth="1"/>
    <col min="2048" max="2049" width="19" style="2" customWidth="1"/>
    <col min="2050" max="2050" width="33.5703125" style="2" customWidth="1"/>
    <col min="2051" max="2051" width="4.140625" style="2" customWidth="1"/>
    <col min="2052" max="2052" width="20.140625" style="2" customWidth="1"/>
    <col min="2053" max="2053" width="17.140625" style="2" customWidth="1"/>
    <col min="2054" max="2054" width="16" style="2" customWidth="1"/>
    <col min="2055" max="2055" width="21.5703125" style="2" customWidth="1"/>
    <col min="2056" max="2057" width="9.140625" style="2"/>
    <col min="2058" max="2058" width="14.85546875" style="2" customWidth="1"/>
    <col min="2059" max="2059" width="20.140625" style="2" customWidth="1"/>
    <col min="2060" max="2302" width="9.140625" style="2"/>
    <col min="2303" max="2303" width="41.85546875" style="2" customWidth="1"/>
    <col min="2304" max="2305" width="19" style="2" customWidth="1"/>
    <col min="2306" max="2306" width="33.5703125" style="2" customWidth="1"/>
    <col min="2307" max="2307" width="4.140625" style="2" customWidth="1"/>
    <col min="2308" max="2308" width="20.140625" style="2" customWidth="1"/>
    <col min="2309" max="2309" width="17.140625" style="2" customWidth="1"/>
    <col min="2310" max="2310" width="16" style="2" customWidth="1"/>
    <col min="2311" max="2311" width="21.5703125" style="2" customWidth="1"/>
    <col min="2312" max="2313" width="9.140625" style="2"/>
    <col min="2314" max="2314" width="14.85546875" style="2" customWidth="1"/>
    <col min="2315" max="2315" width="20.140625" style="2" customWidth="1"/>
    <col min="2316" max="2558" width="9.140625" style="2"/>
    <col min="2559" max="2559" width="41.85546875" style="2" customWidth="1"/>
    <col min="2560" max="2561" width="19" style="2" customWidth="1"/>
    <col min="2562" max="2562" width="33.5703125" style="2" customWidth="1"/>
    <col min="2563" max="2563" width="4.140625" style="2" customWidth="1"/>
    <col min="2564" max="2564" width="20.140625" style="2" customWidth="1"/>
    <col min="2565" max="2565" width="17.140625" style="2" customWidth="1"/>
    <col min="2566" max="2566" width="16" style="2" customWidth="1"/>
    <col min="2567" max="2567" width="21.5703125" style="2" customWidth="1"/>
    <col min="2568" max="2569" width="9.140625" style="2"/>
    <col min="2570" max="2570" width="14.85546875" style="2" customWidth="1"/>
    <col min="2571" max="2571" width="20.140625" style="2" customWidth="1"/>
    <col min="2572" max="2814" width="9.140625" style="2"/>
    <col min="2815" max="2815" width="41.85546875" style="2" customWidth="1"/>
    <col min="2816" max="2817" width="19" style="2" customWidth="1"/>
    <col min="2818" max="2818" width="33.5703125" style="2" customWidth="1"/>
    <col min="2819" max="2819" width="4.140625" style="2" customWidth="1"/>
    <col min="2820" max="2820" width="20.140625" style="2" customWidth="1"/>
    <col min="2821" max="2821" width="17.140625" style="2" customWidth="1"/>
    <col min="2822" max="2822" width="16" style="2" customWidth="1"/>
    <col min="2823" max="2823" width="21.5703125" style="2" customWidth="1"/>
    <col min="2824" max="2825" width="9.140625" style="2"/>
    <col min="2826" max="2826" width="14.85546875" style="2" customWidth="1"/>
    <col min="2827" max="2827" width="20.140625" style="2" customWidth="1"/>
    <col min="2828" max="3070" width="9.140625" style="2"/>
    <col min="3071" max="3071" width="41.85546875" style="2" customWidth="1"/>
    <col min="3072" max="3073" width="19" style="2" customWidth="1"/>
    <col min="3074" max="3074" width="33.5703125" style="2" customWidth="1"/>
    <col min="3075" max="3075" width="4.140625" style="2" customWidth="1"/>
    <col min="3076" max="3076" width="20.140625" style="2" customWidth="1"/>
    <col min="3077" max="3077" width="17.140625" style="2" customWidth="1"/>
    <col min="3078" max="3078" width="16" style="2" customWidth="1"/>
    <col min="3079" max="3079" width="21.5703125" style="2" customWidth="1"/>
    <col min="3080" max="3081" width="9.140625" style="2"/>
    <col min="3082" max="3082" width="14.85546875" style="2" customWidth="1"/>
    <col min="3083" max="3083" width="20.140625" style="2" customWidth="1"/>
    <col min="3084" max="3326" width="9.140625" style="2"/>
    <col min="3327" max="3327" width="41.85546875" style="2" customWidth="1"/>
    <col min="3328" max="3329" width="19" style="2" customWidth="1"/>
    <col min="3330" max="3330" width="33.5703125" style="2" customWidth="1"/>
    <col min="3331" max="3331" width="4.140625" style="2" customWidth="1"/>
    <col min="3332" max="3332" width="20.140625" style="2" customWidth="1"/>
    <col min="3333" max="3333" width="17.140625" style="2" customWidth="1"/>
    <col min="3334" max="3334" width="16" style="2" customWidth="1"/>
    <col min="3335" max="3335" width="21.5703125" style="2" customWidth="1"/>
    <col min="3336" max="3337" width="9.140625" style="2"/>
    <col min="3338" max="3338" width="14.85546875" style="2" customWidth="1"/>
    <col min="3339" max="3339" width="20.140625" style="2" customWidth="1"/>
    <col min="3340" max="3582" width="9.140625" style="2"/>
    <col min="3583" max="3583" width="41.85546875" style="2" customWidth="1"/>
    <col min="3584" max="3585" width="19" style="2" customWidth="1"/>
    <col min="3586" max="3586" width="33.5703125" style="2" customWidth="1"/>
    <col min="3587" max="3587" width="4.140625" style="2" customWidth="1"/>
    <col min="3588" max="3588" width="20.140625" style="2" customWidth="1"/>
    <col min="3589" max="3589" width="17.140625" style="2" customWidth="1"/>
    <col min="3590" max="3590" width="16" style="2" customWidth="1"/>
    <col min="3591" max="3591" width="21.5703125" style="2" customWidth="1"/>
    <col min="3592" max="3593" width="9.140625" style="2"/>
    <col min="3594" max="3594" width="14.85546875" style="2" customWidth="1"/>
    <col min="3595" max="3595" width="20.140625" style="2" customWidth="1"/>
    <col min="3596" max="3838" width="9.140625" style="2"/>
    <col min="3839" max="3839" width="41.85546875" style="2" customWidth="1"/>
    <col min="3840" max="3841" width="19" style="2" customWidth="1"/>
    <col min="3842" max="3842" width="33.5703125" style="2" customWidth="1"/>
    <col min="3843" max="3843" width="4.140625" style="2" customWidth="1"/>
    <col min="3844" max="3844" width="20.140625" style="2" customWidth="1"/>
    <col min="3845" max="3845" width="17.140625" style="2" customWidth="1"/>
    <col min="3846" max="3846" width="16" style="2" customWidth="1"/>
    <col min="3847" max="3847" width="21.5703125" style="2" customWidth="1"/>
    <col min="3848" max="3849" width="9.140625" style="2"/>
    <col min="3850" max="3850" width="14.85546875" style="2" customWidth="1"/>
    <col min="3851" max="3851" width="20.140625" style="2" customWidth="1"/>
    <col min="3852" max="4094" width="9.140625" style="2"/>
    <col min="4095" max="4095" width="41.85546875" style="2" customWidth="1"/>
    <col min="4096" max="4097" width="19" style="2" customWidth="1"/>
    <col min="4098" max="4098" width="33.5703125" style="2" customWidth="1"/>
    <col min="4099" max="4099" width="4.140625" style="2" customWidth="1"/>
    <col min="4100" max="4100" width="20.140625" style="2" customWidth="1"/>
    <col min="4101" max="4101" width="17.140625" style="2" customWidth="1"/>
    <col min="4102" max="4102" width="16" style="2" customWidth="1"/>
    <col min="4103" max="4103" width="21.5703125" style="2" customWidth="1"/>
    <col min="4104" max="4105" width="9.140625" style="2"/>
    <col min="4106" max="4106" width="14.85546875" style="2" customWidth="1"/>
    <col min="4107" max="4107" width="20.140625" style="2" customWidth="1"/>
    <col min="4108" max="4350" width="9.140625" style="2"/>
    <col min="4351" max="4351" width="41.85546875" style="2" customWidth="1"/>
    <col min="4352" max="4353" width="19" style="2" customWidth="1"/>
    <col min="4354" max="4354" width="33.5703125" style="2" customWidth="1"/>
    <col min="4355" max="4355" width="4.140625" style="2" customWidth="1"/>
    <col min="4356" max="4356" width="20.140625" style="2" customWidth="1"/>
    <col min="4357" max="4357" width="17.140625" style="2" customWidth="1"/>
    <col min="4358" max="4358" width="16" style="2" customWidth="1"/>
    <col min="4359" max="4359" width="21.5703125" style="2" customWidth="1"/>
    <col min="4360" max="4361" width="9.140625" style="2"/>
    <col min="4362" max="4362" width="14.85546875" style="2" customWidth="1"/>
    <col min="4363" max="4363" width="20.140625" style="2" customWidth="1"/>
    <col min="4364" max="4606" width="9.140625" style="2"/>
    <col min="4607" max="4607" width="41.85546875" style="2" customWidth="1"/>
    <col min="4608" max="4609" width="19" style="2" customWidth="1"/>
    <col min="4610" max="4610" width="33.5703125" style="2" customWidth="1"/>
    <col min="4611" max="4611" width="4.140625" style="2" customWidth="1"/>
    <col min="4612" max="4612" width="20.140625" style="2" customWidth="1"/>
    <col min="4613" max="4613" width="17.140625" style="2" customWidth="1"/>
    <col min="4614" max="4614" width="16" style="2" customWidth="1"/>
    <col min="4615" max="4615" width="21.5703125" style="2" customWidth="1"/>
    <col min="4616" max="4617" width="9.140625" style="2"/>
    <col min="4618" max="4618" width="14.85546875" style="2" customWidth="1"/>
    <col min="4619" max="4619" width="20.140625" style="2" customWidth="1"/>
    <col min="4620" max="4862" width="9.140625" style="2"/>
    <col min="4863" max="4863" width="41.85546875" style="2" customWidth="1"/>
    <col min="4864" max="4865" width="19" style="2" customWidth="1"/>
    <col min="4866" max="4866" width="33.5703125" style="2" customWidth="1"/>
    <col min="4867" max="4867" width="4.140625" style="2" customWidth="1"/>
    <col min="4868" max="4868" width="20.140625" style="2" customWidth="1"/>
    <col min="4869" max="4869" width="17.140625" style="2" customWidth="1"/>
    <col min="4870" max="4870" width="16" style="2" customWidth="1"/>
    <col min="4871" max="4871" width="21.5703125" style="2" customWidth="1"/>
    <col min="4872" max="4873" width="9.140625" style="2"/>
    <col min="4874" max="4874" width="14.85546875" style="2" customWidth="1"/>
    <col min="4875" max="4875" width="20.140625" style="2" customWidth="1"/>
    <col min="4876" max="5118" width="9.140625" style="2"/>
    <col min="5119" max="5119" width="41.85546875" style="2" customWidth="1"/>
    <col min="5120" max="5121" width="19" style="2" customWidth="1"/>
    <col min="5122" max="5122" width="33.5703125" style="2" customWidth="1"/>
    <col min="5123" max="5123" width="4.140625" style="2" customWidth="1"/>
    <col min="5124" max="5124" width="20.140625" style="2" customWidth="1"/>
    <col min="5125" max="5125" width="17.140625" style="2" customWidth="1"/>
    <col min="5126" max="5126" width="16" style="2" customWidth="1"/>
    <col min="5127" max="5127" width="21.5703125" style="2" customWidth="1"/>
    <col min="5128" max="5129" width="9.140625" style="2"/>
    <col min="5130" max="5130" width="14.85546875" style="2" customWidth="1"/>
    <col min="5131" max="5131" width="20.140625" style="2" customWidth="1"/>
    <col min="5132" max="5374" width="9.140625" style="2"/>
    <col min="5375" max="5375" width="41.85546875" style="2" customWidth="1"/>
    <col min="5376" max="5377" width="19" style="2" customWidth="1"/>
    <col min="5378" max="5378" width="33.5703125" style="2" customWidth="1"/>
    <col min="5379" max="5379" width="4.140625" style="2" customWidth="1"/>
    <col min="5380" max="5380" width="20.140625" style="2" customWidth="1"/>
    <col min="5381" max="5381" width="17.140625" style="2" customWidth="1"/>
    <col min="5382" max="5382" width="16" style="2" customWidth="1"/>
    <col min="5383" max="5383" width="21.5703125" style="2" customWidth="1"/>
    <col min="5384" max="5385" width="9.140625" style="2"/>
    <col min="5386" max="5386" width="14.85546875" style="2" customWidth="1"/>
    <col min="5387" max="5387" width="20.140625" style="2" customWidth="1"/>
    <col min="5388" max="5630" width="9.140625" style="2"/>
    <col min="5631" max="5631" width="41.85546875" style="2" customWidth="1"/>
    <col min="5632" max="5633" width="19" style="2" customWidth="1"/>
    <col min="5634" max="5634" width="33.5703125" style="2" customWidth="1"/>
    <col min="5635" max="5635" width="4.140625" style="2" customWidth="1"/>
    <col min="5636" max="5636" width="20.140625" style="2" customWidth="1"/>
    <col min="5637" max="5637" width="17.140625" style="2" customWidth="1"/>
    <col min="5638" max="5638" width="16" style="2" customWidth="1"/>
    <col min="5639" max="5639" width="21.5703125" style="2" customWidth="1"/>
    <col min="5640" max="5641" width="9.140625" style="2"/>
    <col min="5642" max="5642" width="14.85546875" style="2" customWidth="1"/>
    <col min="5643" max="5643" width="20.140625" style="2" customWidth="1"/>
    <col min="5644" max="5886" width="9.140625" style="2"/>
    <col min="5887" max="5887" width="41.85546875" style="2" customWidth="1"/>
    <col min="5888" max="5889" width="19" style="2" customWidth="1"/>
    <col min="5890" max="5890" width="33.5703125" style="2" customWidth="1"/>
    <col min="5891" max="5891" width="4.140625" style="2" customWidth="1"/>
    <col min="5892" max="5892" width="20.140625" style="2" customWidth="1"/>
    <col min="5893" max="5893" width="17.140625" style="2" customWidth="1"/>
    <col min="5894" max="5894" width="16" style="2" customWidth="1"/>
    <col min="5895" max="5895" width="21.5703125" style="2" customWidth="1"/>
    <col min="5896" max="5897" width="9.140625" style="2"/>
    <col min="5898" max="5898" width="14.85546875" style="2" customWidth="1"/>
    <col min="5899" max="5899" width="20.140625" style="2" customWidth="1"/>
    <col min="5900" max="6142" width="9.140625" style="2"/>
    <col min="6143" max="6143" width="41.85546875" style="2" customWidth="1"/>
    <col min="6144" max="6145" width="19" style="2" customWidth="1"/>
    <col min="6146" max="6146" width="33.5703125" style="2" customWidth="1"/>
    <col min="6147" max="6147" width="4.140625" style="2" customWidth="1"/>
    <col min="6148" max="6148" width="20.140625" style="2" customWidth="1"/>
    <col min="6149" max="6149" width="17.140625" style="2" customWidth="1"/>
    <col min="6150" max="6150" width="16" style="2" customWidth="1"/>
    <col min="6151" max="6151" width="21.5703125" style="2" customWidth="1"/>
    <col min="6152" max="6153" width="9.140625" style="2"/>
    <col min="6154" max="6154" width="14.85546875" style="2" customWidth="1"/>
    <col min="6155" max="6155" width="20.140625" style="2" customWidth="1"/>
    <col min="6156" max="6398" width="9.140625" style="2"/>
    <col min="6399" max="6399" width="41.85546875" style="2" customWidth="1"/>
    <col min="6400" max="6401" width="19" style="2" customWidth="1"/>
    <col min="6402" max="6402" width="33.5703125" style="2" customWidth="1"/>
    <col min="6403" max="6403" width="4.140625" style="2" customWidth="1"/>
    <col min="6404" max="6404" width="20.140625" style="2" customWidth="1"/>
    <col min="6405" max="6405" width="17.140625" style="2" customWidth="1"/>
    <col min="6406" max="6406" width="16" style="2" customWidth="1"/>
    <col min="6407" max="6407" width="21.5703125" style="2" customWidth="1"/>
    <col min="6408" max="6409" width="9.140625" style="2"/>
    <col min="6410" max="6410" width="14.85546875" style="2" customWidth="1"/>
    <col min="6411" max="6411" width="20.140625" style="2" customWidth="1"/>
    <col min="6412" max="6654" width="9.140625" style="2"/>
    <col min="6655" max="6655" width="41.85546875" style="2" customWidth="1"/>
    <col min="6656" max="6657" width="19" style="2" customWidth="1"/>
    <col min="6658" max="6658" width="33.5703125" style="2" customWidth="1"/>
    <col min="6659" max="6659" width="4.140625" style="2" customWidth="1"/>
    <col min="6660" max="6660" width="20.140625" style="2" customWidth="1"/>
    <col min="6661" max="6661" width="17.140625" style="2" customWidth="1"/>
    <col min="6662" max="6662" width="16" style="2" customWidth="1"/>
    <col min="6663" max="6663" width="21.5703125" style="2" customWidth="1"/>
    <col min="6664" max="6665" width="9.140625" style="2"/>
    <col min="6666" max="6666" width="14.85546875" style="2" customWidth="1"/>
    <col min="6667" max="6667" width="20.140625" style="2" customWidth="1"/>
    <col min="6668" max="6910" width="9.140625" style="2"/>
    <col min="6911" max="6911" width="41.85546875" style="2" customWidth="1"/>
    <col min="6912" max="6913" width="19" style="2" customWidth="1"/>
    <col min="6914" max="6914" width="33.5703125" style="2" customWidth="1"/>
    <col min="6915" max="6915" width="4.140625" style="2" customWidth="1"/>
    <col min="6916" max="6916" width="20.140625" style="2" customWidth="1"/>
    <col min="6917" max="6917" width="17.140625" style="2" customWidth="1"/>
    <col min="6918" max="6918" width="16" style="2" customWidth="1"/>
    <col min="6919" max="6919" width="21.5703125" style="2" customWidth="1"/>
    <col min="6920" max="6921" width="9.140625" style="2"/>
    <col min="6922" max="6922" width="14.85546875" style="2" customWidth="1"/>
    <col min="6923" max="6923" width="20.140625" style="2" customWidth="1"/>
    <col min="6924" max="7166" width="9.140625" style="2"/>
    <col min="7167" max="7167" width="41.85546875" style="2" customWidth="1"/>
    <col min="7168" max="7169" width="19" style="2" customWidth="1"/>
    <col min="7170" max="7170" width="33.5703125" style="2" customWidth="1"/>
    <col min="7171" max="7171" width="4.140625" style="2" customWidth="1"/>
    <col min="7172" max="7172" width="20.140625" style="2" customWidth="1"/>
    <col min="7173" max="7173" width="17.140625" style="2" customWidth="1"/>
    <col min="7174" max="7174" width="16" style="2" customWidth="1"/>
    <col min="7175" max="7175" width="21.5703125" style="2" customWidth="1"/>
    <col min="7176" max="7177" width="9.140625" style="2"/>
    <col min="7178" max="7178" width="14.85546875" style="2" customWidth="1"/>
    <col min="7179" max="7179" width="20.140625" style="2" customWidth="1"/>
    <col min="7180" max="7422" width="9.140625" style="2"/>
    <col min="7423" max="7423" width="41.85546875" style="2" customWidth="1"/>
    <col min="7424" max="7425" width="19" style="2" customWidth="1"/>
    <col min="7426" max="7426" width="33.5703125" style="2" customWidth="1"/>
    <col min="7427" max="7427" width="4.140625" style="2" customWidth="1"/>
    <col min="7428" max="7428" width="20.140625" style="2" customWidth="1"/>
    <col min="7429" max="7429" width="17.140625" style="2" customWidth="1"/>
    <col min="7430" max="7430" width="16" style="2" customWidth="1"/>
    <col min="7431" max="7431" width="21.5703125" style="2" customWidth="1"/>
    <col min="7432" max="7433" width="9.140625" style="2"/>
    <col min="7434" max="7434" width="14.85546875" style="2" customWidth="1"/>
    <col min="7435" max="7435" width="20.140625" style="2" customWidth="1"/>
    <col min="7436" max="7678" width="9.140625" style="2"/>
    <col min="7679" max="7679" width="41.85546875" style="2" customWidth="1"/>
    <col min="7680" max="7681" width="19" style="2" customWidth="1"/>
    <col min="7682" max="7682" width="33.5703125" style="2" customWidth="1"/>
    <col min="7683" max="7683" width="4.140625" style="2" customWidth="1"/>
    <col min="7684" max="7684" width="20.140625" style="2" customWidth="1"/>
    <col min="7685" max="7685" width="17.140625" style="2" customWidth="1"/>
    <col min="7686" max="7686" width="16" style="2" customWidth="1"/>
    <col min="7687" max="7687" width="21.5703125" style="2" customWidth="1"/>
    <col min="7688" max="7689" width="9.140625" style="2"/>
    <col min="7690" max="7690" width="14.85546875" style="2" customWidth="1"/>
    <col min="7691" max="7691" width="20.140625" style="2" customWidth="1"/>
    <col min="7692" max="7934" width="9.140625" style="2"/>
    <col min="7935" max="7935" width="41.85546875" style="2" customWidth="1"/>
    <col min="7936" max="7937" width="19" style="2" customWidth="1"/>
    <col min="7938" max="7938" width="33.5703125" style="2" customWidth="1"/>
    <col min="7939" max="7939" width="4.140625" style="2" customWidth="1"/>
    <col min="7940" max="7940" width="20.140625" style="2" customWidth="1"/>
    <col min="7941" max="7941" width="17.140625" style="2" customWidth="1"/>
    <col min="7942" max="7942" width="16" style="2" customWidth="1"/>
    <col min="7943" max="7943" width="21.5703125" style="2" customWidth="1"/>
    <col min="7944" max="7945" width="9.140625" style="2"/>
    <col min="7946" max="7946" width="14.85546875" style="2" customWidth="1"/>
    <col min="7947" max="7947" width="20.140625" style="2" customWidth="1"/>
    <col min="7948" max="8190" width="9.140625" style="2"/>
    <col min="8191" max="8191" width="41.85546875" style="2" customWidth="1"/>
    <col min="8192" max="8193" width="19" style="2" customWidth="1"/>
    <col min="8194" max="8194" width="33.5703125" style="2" customWidth="1"/>
    <col min="8195" max="8195" width="4.140625" style="2" customWidth="1"/>
    <col min="8196" max="8196" width="20.140625" style="2" customWidth="1"/>
    <col min="8197" max="8197" width="17.140625" style="2" customWidth="1"/>
    <col min="8198" max="8198" width="16" style="2" customWidth="1"/>
    <col min="8199" max="8199" width="21.5703125" style="2" customWidth="1"/>
    <col min="8200" max="8201" width="9.140625" style="2"/>
    <col min="8202" max="8202" width="14.85546875" style="2" customWidth="1"/>
    <col min="8203" max="8203" width="20.140625" style="2" customWidth="1"/>
    <col min="8204" max="8446" width="9.140625" style="2"/>
    <col min="8447" max="8447" width="41.85546875" style="2" customWidth="1"/>
    <col min="8448" max="8449" width="19" style="2" customWidth="1"/>
    <col min="8450" max="8450" width="33.5703125" style="2" customWidth="1"/>
    <col min="8451" max="8451" width="4.140625" style="2" customWidth="1"/>
    <col min="8452" max="8452" width="20.140625" style="2" customWidth="1"/>
    <col min="8453" max="8453" width="17.140625" style="2" customWidth="1"/>
    <col min="8454" max="8454" width="16" style="2" customWidth="1"/>
    <col min="8455" max="8455" width="21.5703125" style="2" customWidth="1"/>
    <col min="8456" max="8457" width="9.140625" style="2"/>
    <col min="8458" max="8458" width="14.85546875" style="2" customWidth="1"/>
    <col min="8459" max="8459" width="20.140625" style="2" customWidth="1"/>
    <col min="8460" max="8702" width="9.140625" style="2"/>
    <col min="8703" max="8703" width="41.85546875" style="2" customWidth="1"/>
    <col min="8704" max="8705" width="19" style="2" customWidth="1"/>
    <col min="8706" max="8706" width="33.5703125" style="2" customWidth="1"/>
    <col min="8707" max="8707" width="4.140625" style="2" customWidth="1"/>
    <col min="8708" max="8708" width="20.140625" style="2" customWidth="1"/>
    <col min="8709" max="8709" width="17.140625" style="2" customWidth="1"/>
    <col min="8710" max="8710" width="16" style="2" customWidth="1"/>
    <col min="8711" max="8711" width="21.5703125" style="2" customWidth="1"/>
    <col min="8712" max="8713" width="9.140625" style="2"/>
    <col min="8714" max="8714" width="14.85546875" style="2" customWidth="1"/>
    <col min="8715" max="8715" width="20.140625" style="2" customWidth="1"/>
    <col min="8716" max="8958" width="9.140625" style="2"/>
    <col min="8959" max="8959" width="41.85546875" style="2" customWidth="1"/>
    <col min="8960" max="8961" width="19" style="2" customWidth="1"/>
    <col min="8962" max="8962" width="33.5703125" style="2" customWidth="1"/>
    <col min="8963" max="8963" width="4.140625" style="2" customWidth="1"/>
    <col min="8964" max="8964" width="20.140625" style="2" customWidth="1"/>
    <col min="8965" max="8965" width="17.140625" style="2" customWidth="1"/>
    <col min="8966" max="8966" width="16" style="2" customWidth="1"/>
    <col min="8967" max="8967" width="21.5703125" style="2" customWidth="1"/>
    <col min="8968" max="8969" width="9.140625" style="2"/>
    <col min="8970" max="8970" width="14.85546875" style="2" customWidth="1"/>
    <col min="8971" max="8971" width="20.140625" style="2" customWidth="1"/>
    <col min="8972" max="9214" width="9.140625" style="2"/>
    <col min="9215" max="9215" width="41.85546875" style="2" customWidth="1"/>
    <col min="9216" max="9217" width="19" style="2" customWidth="1"/>
    <col min="9218" max="9218" width="33.5703125" style="2" customWidth="1"/>
    <col min="9219" max="9219" width="4.140625" style="2" customWidth="1"/>
    <col min="9220" max="9220" width="20.140625" style="2" customWidth="1"/>
    <col min="9221" max="9221" width="17.140625" style="2" customWidth="1"/>
    <col min="9222" max="9222" width="16" style="2" customWidth="1"/>
    <col min="9223" max="9223" width="21.5703125" style="2" customWidth="1"/>
    <col min="9224" max="9225" width="9.140625" style="2"/>
    <col min="9226" max="9226" width="14.85546875" style="2" customWidth="1"/>
    <col min="9227" max="9227" width="20.140625" style="2" customWidth="1"/>
    <col min="9228" max="9470" width="9.140625" style="2"/>
    <col min="9471" max="9471" width="41.85546875" style="2" customWidth="1"/>
    <col min="9472" max="9473" width="19" style="2" customWidth="1"/>
    <col min="9474" max="9474" width="33.5703125" style="2" customWidth="1"/>
    <col min="9475" max="9475" width="4.140625" style="2" customWidth="1"/>
    <col min="9476" max="9476" width="20.140625" style="2" customWidth="1"/>
    <col min="9477" max="9477" width="17.140625" style="2" customWidth="1"/>
    <col min="9478" max="9478" width="16" style="2" customWidth="1"/>
    <col min="9479" max="9479" width="21.5703125" style="2" customWidth="1"/>
    <col min="9480" max="9481" width="9.140625" style="2"/>
    <col min="9482" max="9482" width="14.85546875" style="2" customWidth="1"/>
    <col min="9483" max="9483" width="20.140625" style="2" customWidth="1"/>
    <col min="9484" max="9726" width="9.140625" style="2"/>
    <col min="9727" max="9727" width="41.85546875" style="2" customWidth="1"/>
    <col min="9728" max="9729" width="19" style="2" customWidth="1"/>
    <col min="9730" max="9730" width="33.5703125" style="2" customWidth="1"/>
    <col min="9731" max="9731" width="4.140625" style="2" customWidth="1"/>
    <col min="9732" max="9732" width="20.140625" style="2" customWidth="1"/>
    <col min="9733" max="9733" width="17.140625" style="2" customWidth="1"/>
    <col min="9734" max="9734" width="16" style="2" customWidth="1"/>
    <col min="9735" max="9735" width="21.5703125" style="2" customWidth="1"/>
    <col min="9736" max="9737" width="9.140625" style="2"/>
    <col min="9738" max="9738" width="14.85546875" style="2" customWidth="1"/>
    <col min="9739" max="9739" width="20.140625" style="2" customWidth="1"/>
    <col min="9740" max="9982" width="9.140625" style="2"/>
    <col min="9983" max="9983" width="41.85546875" style="2" customWidth="1"/>
    <col min="9984" max="9985" width="19" style="2" customWidth="1"/>
    <col min="9986" max="9986" width="33.5703125" style="2" customWidth="1"/>
    <col min="9987" max="9987" width="4.140625" style="2" customWidth="1"/>
    <col min="9988" max="9988" width="20.140625" style="2" customWidth="1"/>
    <col min="9989" max="9989" width="17.140625" style="2" customWidth="1"/>
    <col min="9990" max="9990" width="16" style="2" customWidth="1"/>
    <col min="9991" max="9991" width="21.5703125" style="2" customWidth="1"/>
    <col min="9992" max="9993" width="9.140625" style="2"/>
    <col min="9994" max="9994" width="14.85546875" style="2" customWidth="1"/>
    <col min="9995" max="9995" width="20.140625" style="2" customWidth="1"/>
    <col min="9996" max="10238" width="9.140625" style="2"/>
    <col min="10239" max="10239" width="41.85546875" style="2" customWidth="1"/>
    <col min="10240" max="10241" width="19" style="2" customWidth="1"/>
    <col min="10242" max="10242" width="33.5703125" style="2" customWidth="1"/>
    <col min="10243" max="10243" width="4.140625" style="2" customWidth="1"/>
    <col min="10244" max="10244" width="20.140625" style="2" customWidth="1"/>
    <col min="10245" max="10245" width="17.140625" style="2" customWidth="1"/>
    <col min="10246" max="10246" width="16" style="2" customWidth="1"/>
    <col min="10247" max="10247" width="21.5703125" style="2" customWidth="1"/>
    <col min="10248" max="10249" width="9.140625" style="2"/>
    <col min="10250" max="10250" width="14.85546875" style="2" customWidth="1"/>
    <col min="10251" max="10251" width="20.140625" style="2" customWidth="1"/>
    <col min="10252" max="10494" width="9.140625" style="2"/>
    <col min="10495" max="10495" width="41.85546875" style="2" customWidth="1"/>
    <col min="10496" max="10497" width="19" style="2" customWidth="1"/>
    <col min="10498" max="10498" width="33.5703125" style="2" customWidth="1"/>
    <col min="10499" max="10499" width="4.140625" style="2" customWidth="1"/>
    <col min="10500" max="10500" width="20.140625" style="2" customWidth="1"/>
    <col min="10501" max="10501" width="17.140625" style="2" customWidth="1"/>
    <col min="10502" max="10502" width="16" style="2" customWidth="1"/>
    <col min="10503" max="10503" width="21.5703125" style="2" customWidth="1"/>
    <col min="10504" max="10505" width="9.140625" style="2"/>
    <col min="10506" max="10506" width="14.85546875" style="2" customWidth="1"/>
    <col min="10507" max="10507" width="20.140625" style="2" customWidth="1"/>
    <col min="10508" max="10750" width="9.140625" style="2"/>
    <col min="10751" max="10751" width="41.85546875" style="2" customWidth="1"/>
    <col min="10752" max="10753" width="19" style="2" customWidth="1"/>
    <col min="10754" max="10754" width="33.5703125" style="2" customWidth="1"/>
    <col min="10755" max="10755" width="4.140625" style="2" customWidth="1"/>
    <col min="10756" max="10756" width="20.140625" style="2" customWidth="1"/>
    <col min="10757" max="10757" width="17.140625" style="2" customWidth="1"/>
    <col min="10758" max="10758" width="16" style="2" customWidth="1"/>
    <col min="10759" max="10759" width="21.5703125" style="2" customWidth="1"/>
    <col min="10760" max="10761" width="9.140625" style="2"/>
    <col min="10762" max="10762" width="14.85546875" style="2" customWidth="1"/>
    <col min="10763" max="10763" width="20.140625" style="2" customWidth="1"/>
    <col min="10764" max="11006" width="9.140625" style="2"/>
    <col min="11007" max="11007" width="41.85546875" style="2" customWidth="1"/>
    <col min="11008" max="11009" width="19" style="2" customWidth="1"/>
    <col min="11010" max="11010" width="33.5703125" style="2" customWidth="1"/>
    <col min="11011" max="11011" width="4.140625" style="2" customWidth="1"/>
    <col min="11012" max="11012" width="20.140625" style="2" customWidth="1"/>
    <col min="11013" max="11013" width="17.140625" style="2" customWidth="1"/>
    <col min="11014" max="11014" width="16" style="2" customWidth="1"/>
    <col min="11015" max="11015" width="21.5703125" style="2" customWidth="1"/>
    <col min="11016" max="11017" width="9.140625" style="2"/>
    <col min="11018" max="11018" width="14.85546875" style="2" customWidth="1"/>
    <col min="11019" max="11019" width="20.140625" style="2" customWidth="1"/>
    <col min="11020" max="11262" width="9.140625" style="2"/>
    <col min="11263" max="11263" width="41.85546875" style="2" customWidth="1"/>
    <col min="11264" max="11265" width="19" style="2" customWidth="1"/>
    <col min="11266" max="11266" width="33.5703125" style="2" customWidth="1"/>
    <col min="11267" max="11267" width="4.140625" style="2" customWidth="1"/>
    <col min="11268" max="11268" width="20.140625" style="2" customWidth="1"/>
    <col min="11269" max="11269" width="17.140625" style="2" customWidth="1"/>
    <col min="11270" max="11270" width="16" style="2" customWidth="1"/>
    <col min="11271" max="11271" width="21.5703125" style="2" customWidth="1"/>
    <col min="11272" max="11273" width="9.140625" style="2"/>
    <col min="11274" max="11274" width="14.85546875" style="2" customWidth="1"/>
    <col min="11275" max="11275" width="20.140625" style="2" customWidth="1"/>
    <col min="11276" max="11518" width="9.140625" style="2"/>
    <col min="11519" max="11519" width="41.85546875" style="2" customWidth="1"/>
    <col min="11520" max="11521" width="19" style="2" customWidth="1"/>
    <col min="11522" max="11522" width="33.5703125" style="2" customWidth="1"/>
    <col min="11523" max="11523" width="4.140625" style="2" customWidth="1"/>
    <col min="11524" max="11524" width="20.140625" style="2" customWidth="1"/>
    <col min="11525" max="11525" width="17.140625" style="2" customWidth="1"/>
    <col min="11526" max="11526" width="16" style="2" customWidth="1"/>
    <col min="11527" max="11527" width="21.5703125" style="2" customWidth="1"/>
    <col min="11528" max="11529" width="9.140625" style="2"/>
    <col min="11530" max="11530" width="14.85546875" style="2" customWidth="1"/>
    <col min="11531" max="11531" width="20.140625" style="2" customWidth="1"/>
    <col min="11532" max="11774" width="9.140625" style="2"/>
    <col min="11775" max="11775" width="41.85546875" style="2" customWidth="1"/>
    <col min="11776" max="11777" width="19" style="2" customWidth="1"/>
    <col min="11778" max="11778" width="33.5703125" style="2" customWidth="1"/>
    <col min="11779" max="11779" width="4.140625" style="2" customWidth="1"/>
    <col min="11780" max="11780" width="20.140625" style="2" customWidth="1"/>
    <col min="11781" max="11781" width="17.140625" style="2" customWidth="1"/>
    <col min="11782" max="11782" width="16" style="2" customWidth="1"/>
    <col min="11783" max="11783" width="21.5703125" style="2" customWidth="1"/>
    <col min="11784" max="11785" width="9.140625" style="2"/>
    <col min="11786" max="11786" width="14.85546875" style="2" customWidth="1"/>
    <col min="11787" max="11787" width="20.140625" style="2" customWidth="1"/>
    <col min="11788" max="12030" width="9.140625" style="2"/>
    <col min="12031" max="12031" width="41.85546875" style="2" customWidth="1"/>
    <col min="12032" max="12033" width="19" style="2" customWidth="1"/>
    <col min="12034" max="12034" width="33.5703125" style="2" customWidth="1"/>
    <col min="12035" max="12035" width="4.140625" style="2" customWidth="1"/>
    <col min="12036" max="12036" width="20.140625" style="2" customWidth="1"/>
    <col min="12037" max="12037" width="17.140625" style="2" customWidth="1"/>
    <col min="12038" max="12038" width="16" style="2" customWidth="1"/>
    <col min="12039" max="12039" width="21.5703125" style="2" customWidth="1"/>
    <col min="12040" max="12041" width="9.140625" style="2"/>
    <col min="12042" max="12042" width="14.85546875" style="2" customWidth="1"/>
    <col min="12043" max="12043" width="20.140625" style="2" customWidth="1"/>
    <col min="12044" max="12286" width="9.140625" style="2"/>
    <col min="12287" max="12287" width="41.85546875" style="2" customWidth="1"/>
    <col min="12288" max="12289" width="19" style="2" customWidth="1"/>
    <col min="12290" max="12290" width="33.5703125" style="2" customWidth="1"/>
    <col min="12291" max="12291" width="4.140625" style="2" customWidth="1"/>
    <col min="12292" max="12292" width="20.140625" style="2" customWidth="1"/>
    <col min="12293" max="12293" width="17.140625" style="2" customWidth="1"/>
    <col min="12294" max="12294" width="16" style="2" customWidth="1"/>
    <col min="12295" max="12295" width="21.5703125" style="2" customWidth="1"/>
    <col min="12296" max="12297" width="9.140625" style="2"/>
    <col min="12298" max="12298" width="14.85546875" style="2" customWidth="1"/>
    <col min="12299" max="12299" width="20.140625" style="2" customWidth="1"/>
    <col min="12300" max="12542" width="9.140625" style="2"/>
    <col min="12543" max="12543" width="41.85546875" style="2" customWidth="1"/>
    <col min="12544" max="12545" width="19" style="2" customWidth="1"/>
    <col min="12546" max="12546" width="33.5703125" style="2" customWidth="1"/>
    <col min="12547" max="12547" width="4.140625" style="2" customWidth="1"/>
    <col min="12548" max="12548" width="20.140625" style="2" customWidth="1"/>
    <col min="12549" max="12549" width="17.140625" style="2" customWidth="1"/>
    <col min="12550" max="12550" width="16" style="2" customWidth="1"/>
    <col min="12551" max="12551" width="21.5703125" style="2" customWidth="1"/>
    <col min="12552" max="12553" width="9.140625" style="2"/>
    <col min="12554" max="12554" width="14.85546875" style="2" customWidth="1"/>
    <col min="12555" max="12555" width="20.140625" style="2" customWidth="1"/>
    <col min="12556" max="12798" width="9.140625" style="2"/>
    <col min="12799" max="12799" width="41.85546875" style="2" customWidth="1"/>
    <col min="12800" max="12801" width="19" style="2" customWidth="1"/>
    <col min="12802" max="12802" width="33.5703125" style="2" customWidth="1"/>
    <col min="12803" max="12803" width="4.140625" style="2" customWidth="1"/>
    <col min="12804" max="12804" width="20.140625" style="2" customWidth="1"/>
    <col min="12805" max="12805" width="17.140625" style="2" customWidth="1"/>
    <col min="12806" max="12806" width="16" style="2" customWidth="1"/>
    <col min="12807" max="12807" width="21.5703125" style="2" customWidth="1"/>
    <col min="12808" max="12809" width="9.140625" style="2"/>
    <col min="12810" max="12810" width="14.85546875" style="2" customWidth="1"/>
    <col min="12811" max="12811" width="20.140625" style="2" customWidth="1"/>
    <col min="12812" max="13054" width="9.140625" style="2"/>
    <col min="13055" max="13055" width="41.85546875" style="2" customWidth="1"/>
    <col min="13056" max="13057" width="19" style="2" customWidth="1"/>
    <col min="13058" max="13058" width="33.5703125" style="2" customWidth="1"/>
    <col min="13059" max="13059" width="4.140625" style="2" customWidth="1"/>
    <col min="13060" max="13060" width="20.140625" style="2" customWidth="1"/>
    <col min="13061" max="13061" width="17.140625" style="2" customWidth="1"/>
    <col min="13062" max="13062" width="16" style="2" customWidth="1"/>
    <col min="13063" max="13063" width="21.5703125" style="2" customWidth="1"/>
    <col min="13064" max="13065" width="9.140625" style="2"/>
    <col min="13066" max="13066" width="14.85546875" style="2" customWidth="1"/>
    <col min="13067" max="13067" width="20.140625" style="2" customWidth="1"/>
    <col min="13068" max="13310" width="9.140625" style="2"/>
    <col min="13311" max="13311" width="41.85546875" style="2" customWidth="1"/>
    <col min="13312" max="13313" width="19" style="2" customWidth="1"/>
    <col min="13314" max="13314" width="33.5703125" style="2" customWidth="1"/>
    <col min="13315" max="13315" width="4.140625" style="2" customWidth="1"/>
    <col min="13316" max="13316" width="20.140625" style="2" customWidth="1"/>
    <col min="13317" max="13317" width="17.140625" style="2" customWidth="1"/>
    <col min="13318" max="13318" width="16" style="2" customWidth="1"/>
    <col min="13319" max="13319" width="21.5703125" style="2" customWidth="1"/>
    <col min="13320" max="13321" width="9.140625" style="2"/>
    <col min="13322" max="13322" width="14.85546875" style="2" customWidth="1"/>
    <col min="13323" max="13323" width="20.140625" style="2" customWidth="1"/>
    <col min="13324" max="13566" width="9.140625" style="2"/>
    <col min="13567" max="13567" width="41.85546875" style="2" customWidth="1"/>
    <col min="13568" max="13569" width="19" style="2" customWidth="1"/>
    <col min="13570" max="13570" width="33.5703125" style="2" customWidth="1"/>
    <col min="13571" max="13571" width="4.140625" style="2" customWidth="1"/>
    <col min="13572" max="13572" width="20.140625" style="2" customWidth="1"/>
    <col min="13573" max="13573" width="17.140625" style="2" customWidth="1"/>
    <col min="13574" max="13574" width="16" style="2" customWidth="1"/>
    <col min="13575" max="13575" width="21.5703125" style="2" customWidth="1"/>
    <col min="13576" max="13577" width="9.140625" style="2"/>
    <col min="13578" max="13578" width="14.85546875" style="2" customWidth="1"/>
    <col min="13579" max="13579" width="20.140625" style="2" customWidth="1"/>
    <col min="13580" max="13822" width="9.140625" style="2"/>
    <col min="13823" max="13823" width="41.85546875" style="2" customWidth="1"/>
    <col min="13824" max="13825" width="19" style="2" customWidth="1"/>
    <col min="13826" max="13826" width="33.5703125" style="2" customWidth="1"/>
    <col min="13827" max="13827" width="4.140625" style="2" customWidth="1"/>
    <col min="13828" max="13828" width="20.140625" style="2" customWidth="1"/>
    <col min="13829" max="13829" width="17.140625" style="2" customWidth="1"/>
    <col min="13830" max="13830" width="16" style="2" customWidth="1"/>
    <col min="13831" max="13831" width="21.5703125" style="2" customWidth="1"/>
    <col min="13832" max="13833" width="9.140625" style="2"/>
    <col min="13834" max="13834" width="14.85546875" style="2" customWidth="1"/>
    <col min="13835" max="13835" width="20.140625" style="2" customWidth="1"/>
    <col min="13836" max="14078" width="9.140625" style="2"/>
    <col min="14079" max="14079" width="41.85546875" style="2" customWidth="1"/>
    <col min="14080" max="14081" width="19" style="2" customWidth="1"/>
    <col min="14082" max="14082" width="33.5703125" style="2" customWidth="1"/>
    <col min="14083" max="14083" width="4.140625" style="2" customWidth="1"/>
    <col min="14084" max="14084" width="20.140625" style="2" customWidth="1"/>
    <col min="14085" max="14085" width="17.140625" style="2" customWidth="1"/>
    <col min="14086" max="14086" width="16" style="2" customWidth="1"/>
    <col min="14087" max="14087" width="21.5703125" style="2" customWidth="1"/>
    <col min="14088" max="14089" width="9.140625" style="2"/>
    <col min="14090" max="14090" width="14.85546875" style="2" customWidth="1"/>
    <col min="14091" max="14091" width="20.140625" style="2" customWidth="1"/>
    <col min="14092" max="14334" width="9.140625" style="2"/>
    <col min="14335" max="14335" width="41.85546875" style="2" customWidth="1"/>
    <col min="14336" max="14337" width="19" style="2" customWidth="1"/>
    <col min="14338" max="14338" width="33.5703125" style="2" customWidth="1"/>
    <col min="14339" max="14339" width="4.140625" style="2" customWidth="1"/>
    <col min="14340" max="14340" width="20.140625" style="2" customWidth="1"/>
    <col min="14341" max="14341" width="17.140625" style="2" customWidth="1"/>
    <col min="14342" max="14342" width="16" style="2" customWidth="1"/>
    <col min="14343" max="14343" width="21.5703125" style="2" customWidth="1"/>
    <col min="14344" max="14345" width="9.140625" style="2"/>
    <col min="14346" max="14346" width="14.85546875" style="2" customWidth="1"/>
    <col min="14347" max="14347" width="20.140625" style="2" customWidth="1"/>
    <col min="14348" max="14590" width="9.140625" style="2"/>
    <col min="14591" max="14591" width="41.85546875" style="2" customWidth="1"/>
    <col min="14592" max="14593" width="19" style="2" customWidth="1"/>
    <col min="14594" max="14594" width="33.5703125" style="2" customWidth="1"/>
    <col min="14595" max="14595" width="4.140625" style="2" customWidth="1"/>
    <col min="14596" max="14596" width="20.140625" style="2" customWidth="1"/>
    <col min="14597" max="14597" width="17.140625" style="2" customWidth="1"/>
    <col min="14598" max="14598" width="16" style="2" customWidth="1"/>
    <col min="14599" max="14599" width="21.5703125" style="2" customWidth="1"/>
    <col min="14600" max="14601" width="9.140625" style="2"/>
    <col min="14602" max="14602" width="14.85546875" style="2" customWidth="1"/>
    <col min="14603" max="14603" width="20.140625" style="2" customWidth="1"/>
    <col min="14604" max="14846" width="9.140625" style="2"/>
    <col min="14847" max="14847" width="41.85546875" style="2" customWidth="1"/>
    <col min="14848" max="14849" width="19" style="2" customWidth="1"/>
    <col min="14850" max="14850" width="33.5703125" style="2" customWidth="1"/>
    <col min="14851" max="14851" width="4.140625" style="2" customWidth="1"/>
    <col min="14852" max="14852" width="20.140625" style="2" customWidth="1"/>
    <col min="14853" max="14853" width="17.140625" style="2" customWidth="1"/>
    <col min="14854" max="14854" width="16" style="2" customWidth="1"/>
    <col min="14855" max="14855" width="21.5703125" style="2" customWidth="1"/>
    <col min="14856" max="14857" width="9.140625" style="2"/>
    <col min="14858" max="14858" width="14.85546875" style="2" customWidth="1"/>
    <col min="14859" max="14859" width="20.140625" style="2" customWidth="1"/>
    <col min="14860" max="15102" width="9.140625" style="2"/>
    <col min="15103" max="15103" width="41.85546875" style="2" customWidth="1"/>
    <col min="15104" max="15105" width="19" style="2" customWidth="1"/>
    <col min="15106" max="15106" width="33.5703125" style="2" customWidth="1"/>
    <col min="15107" max="15107" width="4.140625" style="2" customWidth="1"/>
    <col min="15108" max="15108" width="20.140625" style="2" customWidth="1"/>
    <col min="15109" max="15109" width="17.140625" style="2" customWidth="1"/>
    <col min="15110" max="15110" width="16" style="2" customWidth="1"/>
    <col min="15111" max="15111" width="21.5703125" style="2" customWidth="1"/>
    <col min="15112" max="15113" width="9.140625" style="2"/>
    <col min="15114" max="15114" width="14.85546875" style="2" customWidth="1"/>
    <col min="15115" max="15115" width="20.140625" style="2" customWidth="1"/>
    <col min="15116" max="15358" width="9.140625" style="2"/>
    <col min="15359" max="15359" width="41.85546875" style="2" customWidth="1"/>
    <col min="15360" max="15361" width="19" style="2" customWidth="1"/>
    <col min="15362" max="15362" width="33.5703125" style="2" customWidth="1"/>
    <col min="15363" max="15363" width="4.140625" style="2" customWidth="1"/>
    <col min="15364" max="15364" width="20.140625" style="2" customWidth="1"/>
    <col min="15365" max="15365" width="17.140625" style="2" customWidth="1"/>
    <col min="15366" max="15366" width="16" style="2" customWidth="1"/>
    <col min="15367" max="15367" width="21.5703125" style="2" customWidth="1"/>
    <col min="15368" max="15369" width="9.140625" style="2"/>
    <col min="15370" max="15370" width="14.85546875" style="2" customWidth="1"/>
    <col min="15371" max="15371" width="20.140625" style="2" customWidth="1"/>
    <col min="15372" max="15614" width="9.140625" style="2"/>
    <col min="15615" max="15615" width="41.85546875" style="2" customWidth="1"/>
    <col min="15616" max="15617" width="19" style="2" customWidth="1"/>
    <col min="15618" max="15618" width="33.5703125" style="2" customWidth="1"/>
    <col min="15619" max="15619" width="4.140625" style="2" customWidth="1"/>
    <col min="15620" max="15620" width="20.140625" style="2" customWidth="1"/>
    <col min="15621" max="15621" width="17.140625" style="2" customWidth="1"/>
    <col min="15622" max="15622" width="16" style="2" customWidth="1"/>
    <col min="15623" max="15623" width="21.5703125" style="2" customWidth="1"/>
    <col min="15624" max="15625" width="9.140625" style="2"/>
    <col min="15626" max="15626" width="14.85546875" style="2" customWidth="1"/>
    <col min="15627" max="15627" width="20.140625" style="2" customWidth="1"/>
    <col min="15628" max="15870" width="9.140625" style="2"/>
    <col min="15871" max="15871" width="41.85546875" style="2" customWidth="1"/>
    <col min="15872" max="15873" width="19" style="2" customWidth="1"/>
    <col min="15874" max="15874" width="33.5703125" style="2" customWidth="1"/>
    <col min="15875" max="15875" width="4.140625" style="2" customWidth="1"/>
    <col min="15876" max="15876" width="20.140625" style="2" customWidth="1"/>
    <col min="15877" max="15877" width="17.140625" style="2" customWidth="1"/>
    <col min="15878" max="15878" width="16" style="2" customWidth="1"/>
    <col min="15879" max="15879" width="21.5703125" style="2" customWidth="1"/>
    <col min="15880" max="15881" width="9.140625" style="2"/>
    <col min="15882" max="15882" width="14.85546875" style="2" customWidth="1"/>
    <col min="15883" max="15883" width="20.140625" style="2" customWidth="1"/>
    <col min="15884" max="16126" width="9.140625" style="2"/>
    <col min="16127" max="16127" width="41.85546875" style="2" customWidth="1"/>
    <col min="16128" max="16129" width="19" style="2" customWidth="1"/>
    <col min="16130" max="16130" width="33.5703125" style="2" customWidth="1"/>
    <col min="16131" max="16131" width="4.140625" style="2" customWidth="1"/>
    <col min="16132" max="16132" width="20.140625" style="2" customWidth="1"/>
    <col min="16133" max="16133" width="17.140625" style="2" customWidth="1"/>
    <col min="16134" max="16134" width="16" style="2" customWidth="1"/>
    <col min="16135" max="16135" width="21.5703125" style="2" customWidth="1"/>
    <col min="16136" max="16137" width="9.140625" style="2"/>
    <col min="16138" max="16138" width="14.85546875" style="2" customWidth="1"/>
    <col min="16139" max="16139" width="20.140625" style="2" customWidth="1"/>
    <col min="16140" max="16372" width="9.140625" style="2"/>
    <col min="16373" max="16384" width="10" style="2" customWidth="1"/>
  </cols>
  <sheetData>
    <row r="1" spans="1:4" ht="22.9" customHeight="1" x14ac:dyDescent="0.3">
      <c r="A1" s="51" t="s">
        <v>90</v>
      </c>
      <c r="B1" s="3"/>
    </row>
    <row r="2" spans="1:4" ht="16.5" customHeight="1" x14ac:dyDescent="0.25">
      <c r="A2" s="30"/>
      <c r="B2" s="3"/>
    </row>
    <row r="3" spans="1:4" ht="22.9" customHeight="1" x14ac:dyDescent="0.2">
      <c r="A3" s="171" t="s">
        <v>57</v>
      </c>
      <c r="B3" s="171"/>
    </row>
    <row r="4" spans="1:4" ht="51" customHeight="1" x14ac:dyDescent="0.2">
      <c r="A4" s="171"/>
      <c r="B4" s="171"/>
    </row>
    <row r="5" spans="1:4" ht="36" customHeight="1" x14ac:dyDescent="0.2">
      <c r="A5" s="171" t="s">
        <v>58</v>
      </c>
      <c r="B5" s="171"/>
    </row>
    <row r="6" spans="1:4" ht="15.75" x14ac:dyDescent="0.25">
      <c r="A6" s="31" t="s">
        <v>0</v>
      </c>
      <c r="B6" s="29" t="s">
        <v>1</v>
      </c>
    </row>
    <row r="7" spans="1:4" ht="15.75" x14ac:dyDescent="0.25">
      <c r="A7"/>
      <c r="B7" s="4"/>
      <c r="C7" s="4"/>
    </row>
    <row r="8" spans="1:4" ht="15.75" x14ac:dyDescent="0.25">
      <c r="A8" s="32" t="s">
        <v>160</v>
      </c>
      <c r="B8" s="33"/>
      <c r="D8" s="5"/>
    </row>
    <row r="9" spans="1:4" ht="51" customHeight="1" x14ac:dyDescent="0.2">
      <c r="A9" s="167" t="s">
        <v>181</v>
      </c>
      <c r="B9" s="167"/>
      <c r="C9" s="8"/>
      <c r="D9" s="8"/>
    </row>
    <row r="10" spans="1:4" ht="15.75" x14ac:dyDescent="0.25">
      <c r="A10" s="1"/>
      <c r="B10" s="7"/>
      <c r="C10" s="8"/>
      <c r="D10" s="8"/>
    </row>
    <row r="11" spans="1:4" ht="15.75" x14ac:dyDescent="0.25">
      <c r="A11" s="1" t="s">
        <v>59</v>
      </c>
      <c r="B11" s="7"/>
      <c r="C11" s="8"/>
      <c r="D11" s="8"/>
    </row>
    <row r="12" spans="1:4" x14ac:dyDescent="0.2">
      <c r="A12" s="53" t="s">
        <v>76</v>
      </c>
      <c r="B12" s="8" t="s">
        <v>56</v>
      </c>
      <c r="C12" s="8"/>
      <c r="D12" s="8"/>
    </row>
    <row r="13" spans="1:4" x14ac:dyDescent="0.2">
      <c r="A13" s="54" t="s">
        <v>77</v>
      </c>
      <c r="B13" s="25"/>
      <c r="C13" s="8"/>
      <c r="D13" s="8"/>
    </row>
    <row r="14" spans="1:4" x14ac:dyDescent="0.2">
      <c r="A14" s="17" t="s">
        <v>78</v>
      </c>
      <c r="C14" s="8"/>
      <c r="D14" s="25"/>
    </row>
    <row r="15" spans="1:4" x14ac:dyDescent="0.2">
      <c r="A15" s="17"/>
      <c r="C15" s="8"/>
      <c r="D15" s="8"/>
    </row>
    <row r="16" spans="1:4" ht="15" customHeight="1" x14ac:dyDescent="0.25">
      <c r="A16" s="1"/>
      <c r="B16" s="7"/>
      <c r="C16" s="8"/>
      <c r="D16" s="8"/>
    </row>
    <row r="17" spans="1:4" ht="18" x14ac:dyDescent="0.25">
      <c r="A17" s="32" t="s">
        <v>156</v>
      </c>
      <c r="B17" s="33"/>
      <c r="C17" s="8"/>
      <c r="D17" s="52"/>
    </row>
    <row r="18" spans="1:4" ht="40.5" customHeight="1" x14ac:dyDescent="0.2">
      <c r="A18" s="167" t="s">
        <v>75</v>
      </c>
      <c r="B18" s="167"/>
      <c r="C18" s="8"/>
      <c r="D18" s="8"/>
    </row>
    <row r="19" spans="1:4" ht="15.75" x14ac:dyDescent="0.25">
      <c r="A19" s="1"/>
      <c r="B19" s="7"/>
      <c r="C19" s="8"/>
      <c r="D19" s="8"/>
    </row>
    <row r="20" spans="1:4" ht="15.75" x14ac:dyDescent="0.25">
      <c r="A20" s="1" t="s">
        <v>59</v>
      </c>
      <c r="B20" s="7"/>
      <c r="C20" s="8"/>
      <c r="D20" s="8"/>
    </row>
    <row r="21" spans="1:4" ht="15" customHeight="1" x14ac:dyDescent="0.2">
      <c r="A21" s="53" t="s">
        <v>79</v>
      </c>
      <c r="B21" s="12" t="s">
        <v>56</v>
      </c>
      <c r="C21" s="8"/>
    </row>
    <row r="22" spans="1:4" ht="15" customHeight="1" x14ac:dyDescent="0.2">
      <c r="A22" s="54" t="s">
        <v>80</v>
      </c>
      <c r="B22" s="25"/>
      <c r="C22" s="8"/>
      <c r="D22" s="8"/>
    </row>
    <row r="23" spans="1:4" ht="15" customHeight="1" x14ac:dyDescent="0.2">
      <c r="A23" s="17" t="s">
        <v>78</v>
      </c>
      <c r="C23" s="8"/>
      <c r="D23" s="8"/>
    </row>
    <row r="24" spans="1:4" ht="15" customHeight="1" x14ac:dyDescent="0.25">
      <c r="A24" s="1"/>
      <c r="B24" s="7"/>
      <c r="C24" s="8"/>
      <c r="D24" s="8"/>
    </row>
    <row r="25" spans="1:4" ht="15" customHeight="1" x14ac:dyDescent="0.25">
      <c r="A25" s="1"/>
      <c r="B25" s="7"/>
      <c r="C25" s="8"/>
      <c r="D25" s="8"/>
    </row>
    <row r="26" spans="1:4" ht="15.75" customHeight="1" x14ac:dyDescent="0.2">
      <c r="A26" s="32" t="s">
        <v>177</v>
      </c>
      <c r="B26" s="33"/>
      <c r="C26" s="8"/>
      <c r="D26" s="8"/>
    </row>
    <row r="27" spans="1:4" ht="40.5" customHeight="1" x14ac:dyDescent="0.2">
      <c r="A27" s="167" t="s">
        <v>180</v>
      </c>
      <c r="B27" s="167"/>
      <c r="C27" s="8"/>
      <c r="D27" s="8"/>
    </row>
    <row r="28" spans="1:4" ht="15" customHeight="1" x14ac:dyDescent="0.25">
      <c r="A28" s="13"/>
      <c r="B28" s="7"/>
      <c r="C28" s="8"/>
      <c r="D28" s="8"/>
    </row>
    <row r="29" spans="1:4" ht="15" customHeight="1" x14ac:dyDescent="0.25">
      <c r="A29" s="1" t="s">
        <v>59</v>
      </c>
      <c r="B29" s="7"/>
      <c r="C29" s="8"/>
      <c r="D29" s="8"/>
    </row>
    <row r="30" spans="1:4" ht="15" customHeight="1" x14ac:dyDescent="0.2">
      <c r="A30" s="53" t="s">
        <v>79</v>
      </c>
      <c r="B30" s="12" t="s">
        <v>56</v>
      </c>
      <c r="C30" s="8"/>
      <c r="D30" s="8"/>
    </row>
    <row r="31" spans="1:4" ht="15" customHeight="1" x14ac:dyDescent="0.2">
      <c r="A31" s="149" t="s">
        <v>178</v>
      </c>
      <c r="B31" s="7"/>
      <c r="C31" s="8"/>
      <c r="D31" s="8"/>
    </row>
    <row r="32" spans="1:4" ht="15" customHeight="1" x14ac:dyDescent="0.2">
      <c r="A32" s="17" t="s">
        <v>78</v>
      </c>
      <c r="B32" s="7"/>
      <c r="C32" s="8"/>
      <c r="D32" s="8"/>
    </row>
    <row r="33" spans="1:4" ht="15" customHeight="1" x14ac:dyDescent="0.2">
      <c r="A33" s="64"/>
      <c r="B33" s="7"/>
      <c r="C33" s="8"/>
      <c r="D33" s="8"/>
    </row>
    <row r="34" spans="1:4" ht="15" customHeight="1" x14ac:dyDescent="0.2">
      <c r="A34" s="64"/>
      <c r="B34" s="7"/>
      <c r="C34" s="8"/>
      <c r="D34" s="8"/>
    </row>
    <row r="35" spans="1:4" ht="15" customHeight="1" x14ac:dyDescent="0.25">
      <c r="A35" s="44" t="s">
        <v>14</v>
      </c>
      <c r="B35" s="38"/>
      <c r="C35" s="8"/>
      <c r="D35" s="8"/>
    </row>
    <row r="36" spans="1:4" ht="15" customHeight="1" x14ac:dyDescent="0.2">
      <c r="A36" s="168" t="s">
        <v>60</v>
      </c>
      <c r="B36" s="168"/>
      <c r="C36" s="8"/>
      <c r="D36" s="8"/>
    </row>
    <row r="37" spans="1:4" ht="15" customHeight="1" x14ac:dyDescent="0.2">
      <c r="A37" s="40"/>
      <c r="B37" s="12"/>
      <c r="C37" s="8"/>
      <c r="D37" s="8"/>
    </row>
    <row r="38" spans="1:4" ht="15" customHeight="1" x14ac:dyDescent="0.25">
      <c r="A38" s="1" t="s">
        <v>59</v>
      </c>
      <c r="B38" s="12"/>
      <c r="C38" s="8"/>
      <c r="D38" s="8"/>
    </row>
    <row r="39" spans="1:4" ht="15" customHeight="1" x14ac:dyDescent="0.2">
      <c r="A39" s="45" t="s">
        <v>15</v>
      </c>
      <c r="B39" s="12" t="s">
        <v>56</v>
      </c>
      <c r="C39" s="8"/>
      <c r="D39" s="8"/>
    </row>
    <row r="40" spans="1:4" ht="15" customHeight="1" x14ac:dyDescent="0.2">
      <c r="A40" s="87" t="s">
        <v>15</v>
      </c>
      <c r="B40" s="12"/>
      <c r="C40" s="8"/>
      <c r="D40" s="8"/>
    </row>
    <row r="41" spans="1:4" ht="15" customHeight="1" x14ac:dyDescent="0.2">
      <c r="A41" s="12" t="s">
        <v>16</v>
      </c>
      <c r="B41" s="12"/>
      <c r="C41" s="8"/>
      <c r="D41" s="8"/>
    </row>
    <row r="42" spans="1:4" ht="15" customHeight="1" x14ac:dyDescent="0.25">
      <c r="A42" s="13"/>
      <c r="B42" s="12"/>
      <c r="C42" s="8"/>
      <c r="D42" s="8"/>
    </row>
    <row r="43" spans="1:4" ht="15.75" x14ac:dyDescent="0.25">
      <c r="A43" s="1"/>
      <c r="B43" s="7"/>
      <c r="C43" s="8"/>
      <c r="D43" s="8"/>
    </row>
    <row r="44" spans="1:4" s="12" customFormat="1" ht="15.75" x14ac:dyDescent="0.25">
      <c r="A44" s="32" t="s">
        <v>3</v>
      </c>
      <c r="B44" s="34"/>
      <c r="C44" s="13"/>
      <c r="D44" s="8"/>
    </row>
    <row r="45" spans="1:4" s="37" customFormat="1" ht="21" customHeight="1" x14ac:dyDescent="0.25">
      <c r="A45" s="168" t="s">
        <v>81</v>
      </c>
      <c r="B45" s="168"/>
      <c r="C45" s="35"/>
      <c r="D45" s="36"/>
    </row>
    <row r="46" spans="1:4" s="12" customFormat="1" ht="15.75" x14ac:dyDescent="0.25">
      <c r="A46" s="13"/>
      <c r="D46" s="25"/>
    </row>
    <row r="47" spans="1:4" s="12" customFormat="1" ht="15.75" x14ac:dyDescent="0.25">
      <c r="A47" s="1" t="s">
        <v>59</v>
      </c>
      <c r="D47" s="25"/>
    </row>
    <row r="48" spans="1:4" s="12" customFormat="1" x14ac:dyDescent="0.2">
      <c r="A48" s="14" t="s">
        <v>4</v>
      </c>
      <c r="D48" s="25"/>
    </row>
    <row r="49" spans="1:5" s="12" customFormat="1" x14ac:dyDescent="0.2">
      <c r="A49" s="14" t="s">
        <v>5</v>
      </c>
      <c r="D49" s="25"/>
    </row>
    <row r="50" spans="1:5" s="12" customFormat="1" x14ac:dyDescent="0.2">
      <c r="A50" s="14" t="s">
        <v>6</v>
      </c>
      <c r="D50" s="25"/>
    </row>
    <row r="51" spans="1:5" s="12" customFormat="1" x14ac:dyDescent="0.2">
      <c r="A51" s="15" t="s">
        <v>7</v>
      </c>
      <c r="D51" s="25"/>
    </row>
    <row r="52" spans="1:5" s="12" customFormat="1" x14ac:dyDescent="0.2">
      <c r="A52" s="14" t="s">
        <v>3</v>
      </c>
      <c r="D52" s="25"/>
    </row>
    <row r="53" spans="1:5" s="12" customFormat="1" ht="15.75" x14ac:dyDescent="0.25">
      <c r="A53" s="16"/>
      <c r="D53" s="25"/>
    </row>
    <row r="54" spans="1:5" s="12" customFormat="1" ht="15.75" x14ac:dyDescent="0.2">
      <c r="A54" s="40"/>
      <c r="D54" s="25"/>
    </row>
    <row r="55" spans="1:5" s="12" customFormat="1" ht="15.75" x14ac:dyDescent="0.2">
      <c r="A55" s="32" t="s">
        <v>82</v>
      </c>
      <c r="B55" s="38"/>
      <c r="D55" s="170"/>
      <c r="E55" s="170"/>
    </row>
    <row r="56" spans="1:5" s="12" customFormat="1" ht="39" customHeight="1" x14ac:dyDescent="0.2">
      <c r="A56" s="167" t="s">
        <v>83</v>
      </c>
      <c r="B56" s="167"/>
      <c r="D56" s="25"/>
    </row>
    <row r="57" spans="1:5" s="12" customFormat="1" ht="15.75" x14ac:dyDescent="0.2">
      <c r="A57" s="40"/>
      <c r="D57" s="25"/>
    </row>
    <row r="58" spans="1:5" s="12" customFormat="1" ht="15.75" x14ac:dyDescent="0.25">
      <c r="A58" s="1" t="s">
        <v>59</v>
      </c>
      <c r="D58" s="25"/>
    </row>
    <row r="59" spans="1:5" s="12" customFormat="1" x14ac:dyDescent="0.2">
      <c r="A59" s="41" t="s">
        <v>10</v>
      </c>
      <c r="D59" s="25"/>
    </row>
    <row r="60" spans="1:5" s="12" customFormat="1" x14ac:dyDescent="0.2">
      <c r="A60" s="42" t="s">
        <v>115</v>
      </c>
      <c r="D60" s="25"/>
    </row>
    <row r="61" spans="1:5" s="12" customFormat="1" x14ac:dyDescent="0.2">
      <c r="A61" s="42" t="s">
        <v>161</v>
      </c>
      <c r="D61" s="25"/>
    </row>
    <row r="62" spans="1:5" s="12" customFormat="1" x14ac:dyDescent="0.2">
      <c r="A62" s="42" t="s">
        <v>11</v>
      </c>
      <c r="D62" s="25"/>
    </row>
    <row r="63" spans="1:5" s="12" customFormat="1" x14ac:dyDescent="0.2">
      <c r="A63" s="42" t="s">
        <v>12</v>
      </c>
      <c r="D63" s="25"/>
    </row>
    <row r="64" spans="1:5" s="12" customFormat="1" x14ac:dyDescent="0.2">
      <c r="A64" s="88" t="s">
        <v>13</v>
      </c>
      <c r="D64" s="25"/>
    </row>
    <row r="65" spans="1:7" s="12" customFormat="1" x14ac:dyDescent="0.2">
      <c r="A65" s="43" t="s">
        <v>137</v>
      </c>
      <c r="D65" s="25"/>
    </row>
    <row r="66" spans="1:7" s="12" customFormat="1" x14ac:dyDescent="0.2">
      <c r="A66" s="14" t="s">
        <v>82</v>
      </c>
      <c r="D66" s="25"/>
    </row>
    <row r="67" spans="1:7" s="12" customFormat="1" ht="15.75" x14ac:dyDescent="0.2">
      <c r="A67" s="40"/>
      <c r="D67" s="25"/>
    </row>
    <row r="68" spans="1:7" s="12" customFormat="1" ht="51" customHeight="1" x14ac:dyDescent="0.2">
      <c r="A68" s="169" t="s">
        <v>163</v>
      </c>
      <c r="B68" s="169"/>
      <c r="D68" s="25"/>
    </row>
    <row r="69" spans="1:7" ht="15.75" x14ac:dyDescent="0.25">
      <c r="A69" s="40"/>
      <c r="B69" s="1"/>
      <c r="F69" s="6"/>
      <c r="G69" s="6"/>
    </row>
    <row r="70" spans="1:7" ht="18" x14ac:dyDescent="0.25">
      <c r="A70" s="101" t="s">
        <v>17</v>
      </c>
      <c r="B70" s="102"/>
      <c r="D70" s="55"/>
      <c r="F70" s="6"/>
      <c r="G70" s="6"/>
    </row>
    <row r="71" spans="1:7" ht="36" customHeight="1" x14ac:dyDescent="0.25">
      <c r="A71" s="167" t="s">
        <v>68</v>
      </c>
      <c r="B71" s="167"/>
      <c r="F71" s="6"/>
      <c r="G71" s="6"/>
    </row>
    <row r="72" spans="1:7" ht="15.75" x14ac:dyDescent="0.25">
      <c r="B72" s="1"/>
      <c r="F72" s="6"/>
      <c r="G72" s="6"/>
    </row>
    <row r="73" spans="1:7" ht="15.75" x14ac:dyDescent="0.25">
      <c r="A73" s="1" t="s">
        <v>59</v>
      </c>
      <c r="B73" s="1"/>
      <c r="F73" s="6"/>
      <c r="G73" s="6"/>
    </row>
    <row r="74" spans="1:7" ht="15.75" x14ac:dyDescent="0.25">
      <c r="A74" s="1" t="s">
        <v>73</v>
      </c>
      <c r="B74" s="1"/>
      <c r="F74" s="6"/>
      <c r="G74" s="6"/>
    </row>
    <row r="75" spans="1:7" ht="15.75" x14ac:dyDescent="0.25">
      <c r="A75" s="14" t="s">
        <v>84</v>
      </c>
      <c r="B75" s="1"/>
      <c r="F75" s="6"/>
      <c r="G75" s="6"/>
    </row>
    <row r="76" spans="1:7" ht="15.75" x14ac:dyDescent="0.25">
      <c r="A76" s="14" t="s">
        <v>85</v>
      </c>
      <c r="B76" s="1"/>
      <c r="F76" s="6"/>
      <c r="G76" s="6"/>
    </row>
    <row r="77" spans="1:7" ht="15.75" x14ac:dyDescent="0.25">
      <c r="A77" s="18" t="s">
        <v>86</v>
      </c>
      <c r="B77" s="1"/>
      <c r="F77" s="6"/>
      <c r="G77" s="6"/>
    </row>
    <row r="78" spans="1:7" ht="15.75" x14ac:dyDescent="0.25">
      <c r="A78" s="19" t="s">
        <v>18</v>
      </c>
      <c r="B78" s="1"/>
      <c r="F78" s="6"/>
      <c r="G78" s="6"/>
    </row>
    <row r="79" spans="1:7" ht="15.75" x14ac:dyDescent="0.25">
      <c r="A79" s="46"/>
      <c r="B79" s="1"/>
      <c r="F79" s="6"/>
      <c r="G79" s="6"/>
    </row>
    <row r="80" spans="1:7" ht="15.75" x14ac:dyDescent="0.25">
      <c r="A80" s="1" t="s">
        <v>74</v>
      </c>
      <c r="B80" s="1"/>
      <c r="F80" s="6"/>
      <c r="G80" s="6"/>
    </row>
    <row r="81" spans="1:7" ht="15.75" x14ac:dyDescent="0.25">
      <c r="A81" s="14" t="s">
        <v>19</v>
      </c>
      <c r="B81" s="1"/>
      <c r="F81" s="6"/>
      <c r="G81" s="6"/>
    </row>
    <row r="82" spans="1:7" ht="15.75" x14ac:dyDescent="0.25">
      <c r="A82" s="92" t="s">
        <v>20</v>
      </c>
      <c r="B82" s="1"/>
      <c r="F82" s="6"/>
      <c r="G82" s="6"/>
    </row>
    <row r="83" spans="1:7" ht="15.75" x14ac:dyDescent="0.25">
      <c r="A83" s="18" t="s">
        <v>141</v>
      </c>
      <c r="B83" s="1"/>
      <c r="F83" s="6"/>
      <c r="G83" s="6"/>
    </row>
    <row r="84" spans="1:7" ht="15.75" x14ac:dyDescent="0.25">
      <c r="A84" s="19" t="s">
        <v>21</v>
      </c>
      <c r="B84" s="1"/>
      <c r="F84" s="6"/>
      <c r="G84" s="6"/>
    </row>
    <row r="85" spans="1:7" ht="15.75" x14ac:dyDescent="0.25">
      <c r="A85" s="20"/>
      <c r="B85" s="1"/>
      <c r="F85" s="6"/>
      <c r="G85" s="6"/>
    </row>
    <row r="86" spans="1:7" ht="15.75" x14ac:dyDescent="0.25">
      <c r="A86" s="20"/>
      <c r="B86" s="1"/>
      <c r="F86" s="6"/>
      <c r="G86" s="6"/>
    </row>
    <row r="87" spans="1:7" ht="15.75" x14ac:dyDescent="0.25">
      <c r="A87" s="32" t="s">
        <v>8</v>
      </c>
      <c r="B87" s="38"/>
      <c r="C87" s="95"/>
      <c r="F87" s="6"/>
      <c r="G87" s="6"/>
    </row>
    <row r="88" spans="1:7" ht="37.5" customHeight="1" x14ac:dyDescent="0.25">
      <c r="A88" s="167" t="s">
        <v>67</v>
      </c>
      <c r="B88" s="167"/>
      <c r="F88" s="6"/>
      <c r="G88" s="6"/>
    </row>
    <row r="89" spans="1:7" ht="15.75" x14ac:dyDescent="0.25">
      <c r="A89" s="39"/>
      <c r="B89" s="37"/>
      <c r="F89" s="6"/>
      <c r="G89" s="6"/>
    </row>
    <row r="90" spans="1:7" ht="15.75" x14ac:dyDescent="0.25">
      <c r="A90" s="1" t="s">
        <v>59</v>
      </c>
      <c r="B90" s="37"/>
      <c r="F90" s="6"/>
      <c r="G90" s="6"/>
    </row>
    <row r="91" spans="1:7" ht="15.75" x14ac:dyDescent="0.25">
      <c r="A91" s="14" t="s">
        <v>139</v>
      </c>
      <c r="B91" s="12"/>
      <c r="F91" s="6"/>
      <c r="G91" s="6"/>
    </row>
    <row r="92" spans="1:7" ht="15.75" x14ac:dyDescent="0.25">
      <c r="A92" s="15" t="s">
        <v>9</v>
      </c>
      <c r="B92" s="12" t="s">
        <v>56</v>
      </c>
      <c r="F92" s="6"/>
      <c r="G92" s="6"/>
    </row>
    <row r="93" spans="1:7" ht="15.75" x14ac:dyDescent="0.25">
      <c r="A93" s="14" t="s">
        <v>4</v>
      </c>
      <c r="B93" s="12"/>
      <c r="F93" s="6"/>
      <c r="G93" s="6"/>
    </row>
    <row r="94" spans="1:7" ht="15.75" x14ac:dyDescent="0.25">
      <c r="A94" s="14" t="s">
        <v>5</v>
      </c>
      <c r="B94" s="12"/>
      <c r="F94" s="6"/>
      <c r="G94" s="6"/>
    </row>
    <row r="95" spans="1:7" ht="15.75" x14ac:dyDescent="0.25">
      <c r="A95" s="20"/>
      <c r="B95" s="1"/>
      <c r="F95" s="6"/>
      <c r="G95" s="6"/>
    </row>
    <row r="96" spans="1:7" ht="15.75" x14ac:dyDescent="0.25">
      <c r="A96" s="20"/>
      <c r="B96" s="1"/>
      <c r="F96" s="6"/>
      <c r="G96" s="6"/>
    </row>
    <row r="97" spans="1:7" ht="18" x14ac:dyDescent="0.25">
      <c r="A97" s="32" t="s">
        <v>152</v>
      </c>
      <c r="B97" s="44"/>
      <c r="D97" s="52"/>
      <c r="F97" s="6"/>
      <c r="G97" s="6"/>
    </row>
    <row r="98" spans="1:7" ht="63.75" customHeight="1" x14ac:dyDescent="0.25">
      <c r="A98" s="167" t="s">
        <v>92</v>
      </c>
      <c r="B98" s="167"/>
      <c r="F98" s="6"/>
      <c r="G98" s="6"/>
    </row>
    <row r="99" spans="1:7" ht="15.75" x14ac:dyDescent="0.25">
      <c r="A99" s="20"/>
      <c r="B99" s="1"/>
      <c r="F99" s="6"/>
      <c r="G99" s="6"/>
    </row>
    <row r="100" spans="1:7" ht="15.75" x14ac:dyDescent="0.25">
      <c r="A100" s="20" t="s">
        <v>8</v>
      </c>
      <c r="B100" s="1"/>
      <c r="F100" s="6"/>
      <c r="G100" s="6"/>
    </row>
    <row r="101" spans="1:7" ht="15.75" x14ac:dyDescent="0.25">
      <c r="A101" s="56" t="s">
        <v>96</v>
      </c>
      <c r="B101" s="1"/>
      <c r="F101" s="6"/>
      <c r="G101" s="6"/>
    </row>
    <row r="102" spans="1:7" ht="15.75" x14ac:dyDescent="0.25">
      <c r="A102" s="56" t="s">
        <v>95</v>
      </c>
      <c r="B102" s="1"/>
      <c r="F102" s="6"/>
      <c r="G102" s="6"/>
    </row>
    <row r="103" spans="1:7" ht="15.75" x14ac:dyDescent="0.25">
      <c r="A103" s="56" t="s">
        <v>94</v>
      </c>
      <c r="B103" s="1"/>
      <c r="F103" s="6"/>
      <c r="G103" s="6"/>
    </row>
    <row r="104" spans="1:7" ht="15.75" x14ac:dyDescent="0.25">
      <c r="A104" s="57" t="s">
        <v>93</v>
      </c>
      <c r="B104" s="1"/>
      <c r="F104" s="6"/>
      <c r="G104" s="6"/>
    </row>
    <row r="105" spans="1:7" ht="15.75" x14ac:dyDescent="0.25">
      <c r="A105" s="19" t="s">
        <v>87</v>
      </c>
      <c r="B105" s="1"/>
      <c r="F105" s="6"/>
      <c r="G105" s="6"/>
    </row>
    <row r="106" spans="1:7" ht="15.75" x14ac:dyDescent="0.25">
      <c r="A106" s="19"/>
      <c r="B106" s="1"/>
      <c r="F106" s="6"/>
      <c r="G106" s="6"/>
    </row>
    <row r="107" spans="1:7" ht="15.75" x14ac:dyDescent="0.25">
      <c r="A107" s="20"/>
      <c r="B107" s="1"/>
      <c r="F107" s="6"/>
      <c r="G107" s="6"/>
    </row>
    <row r="108" spans="1:7" ht="15.75" x14ac:dyDescent="0.25">
      <c r="A108" s="101" t="s">
        <v>22</v>
      </c>
      <c r="B108" s="102"/>
      <c r="F108" s="6"/>
      <c r="G108" s="6"/>
    </row>
    <row r="109" spans="1:7" ht="37.5" customHeight="1" x14ac:dyDescent="0.25">
      <c r="A109" s="167" t="s">
        <v>64</v>
      </c>
      <c r="B109" s="167"/>
      <c r="F109" s="6"/>
      <c r="G109" s="6"/>
    </row>
    <row r="110" spans="1:7" ht="15.75" x14ac:dyDescent="0.25">
      <c r="A110" s="47"/>
      <c r="B110" s="6"/>
      <c r="F110" s="6"/>
      <c r="G110" s="6"/>
    </row>
    <row r="111" spans="1:7" ht="15.75" x14ac:dyDescent="0.25">
      <c r="A111" s="1" t="s">
        <v>59</v>
      </c>
      <c r="B111" s="6"/>
      <c r="F111" s="6"/>
      <c r="G111" s="6"/>
    </row>
    <row r="112" spans="1:7" ht="15.75" x14ac:dyDescent="0.25">
      <c r="A112" s="14" t="s">
        <v>139</v>
      </c>
      <c r="B112" s="1"/>
      <c r="F112" s="6"/>
      <c r="G112" s="6"/>
    </row>
    <row r="113" spans="1:7" ht="15.75" x14ac:dyDescent="0.25">
      <c r="A113" s="18" t="s">
        <v>23</v>
      </c>
      <c r="B113" s="2" t="s">
        <v>56</v>
      </c>
      <c r="F113" s="6"/>
      <c r="G113" s="6"/>
    </row>
    <row r="114" spans="1:7" ht="15.75" x14ac:dyDescent="0.25">
      <c r="A114" s="19" t="s">
        <v>4</v>
      </c>
      <c r="B114" s="1"/>
      <c r="F114" s="6"/>
      <c r="G114" s="6"/>
    </row>
    <row r="115" spans="1:7" ht="15.75" x14ac:dyDescent="0.25">
      <c r="A115" s="47"/>
      <c r="B115" s="1"/>
      <c r="F115" s="6"/>
      <c r="G115" s="6"/>
    </row>
    <row r="117" spans="1:7" ht="42" customHeight="1" x14ac:dyDescent="0.25">
      <c r="A117" s="167" t="s">
        <v>91</v>
      </c>
      <c r="B117" s="167"/>
      <c r="F117" s="6"/>
      <c r="G117" s="6"/>
    </row>
    <row r="118" spans="1:7" ht="36.950000000000003" customHeight="1" x14ac:dyDescent="0.25">
      <c r="A118" s="167" t="s">
        <v>72</v>
      </c>
      <c r="B118" s="167"/>
      <c r="F118" s="6"/>
      <c r="G118" s="6"/>
    </row>
    <row r="120" spans="1:7" ht="15.75" x14ac:dyDescent="0.25">
      <c r="A120" s="1" t="s">
        <v>59</v>
      </c>
    </row>
    <row r="121" spans="1:7" x14ac:dyDescent="0.2">
      <c r="A121" s="2" t="s">
        <v>22</v>
      </c>
    </row>
    <row r="122" spans="1:7" x14ac:dyDescent="0.2">
      <c r="A122" s="142" t="s">
        <v>165</v>
      </c>
    </row>
    <row r="123" spans="1:7" x14ac:dyDescent="0.2">
      <c r="A123" s="142" t="s">
        <v>166</v>
      </c>
    </row>
    <row r="124" spans="1:7" x14ac:dyDescent="0.2">
      <c r="A124" s="142" t="s">
        <v>167</v>
      </c>
    </row>
    <row r="125" spans="1:7" x14ac:dyDescent="0.2">
      <c r="A125" s="144" t="s">
        <v>168</v>
      </c>
    </row>
    <row r="126" spans="1:7" x14ac:dyDescent="0.2">
      <c r="A126" s="2" t="s">
        <v>169</v>
      </c>
    </row>
    <row r="127" spans="1:7" x14ac:dyDescent="0.2">
      <c r="A127" s="144" t="s">
        <v>170</v>
      </c>
    </row>
    <row r="128" spans="1:7" ht="15.75" x14ac:dyDescent="0.25">
      <c r="A128" s="19" t="s">
        <v>171</v>
      </c>
      <c r="B128" s="1"/>
      <c r="F128" s="6"/>
      <c r="G128" s="6"/>
    </row>
    <row r="129" spans="1:7" ht="15.75" x14ac:dyDescent="0.25">
      <c r="A129" s="19"/>
      <c r="B129" s="1"/>
      <c r="F129" s="6"/>
      <c r="G129" s="6"/>
    </row>
    <row r="130" spans="1:7" ht="15.75" x14ac:dyDescent="0.25">
      <c r="A130" s="19"/>
      <c r="B130" s="1"/>
      <c r="F130" s="6"/>
      <c r="G130" s="6"/>
    </row>
    <row r="131" spans="1:7" ht="15.75" x14ac:dyDescent="0.25">
      <c r="A131" s="101" t="s">
        <v>24</v>
      </c>
      <c r="B131" s="102" t="s">
        <v>1</v>
      </c>
      <c r="F131" s="6"/>
      <c r="G131" s="6"/>
    </row>
    <row r="132" spans="1:7" ht="21.75" customHeight="1" x14ac:dyDescent="0.25">
      <c r="A132" s="167" t="s">
        <v>61</v>
      </c>
      <c r="B132" s="167"/>
      <c r="F132" s="6"/>
      <c r="G132" s="6"/>
    </row>
    <row r="133" spans="1:7" ht="15.75" x14ac:dyDescent="0.25">
      <c r="A133" s="19"/>
      <c r="B133" s="1"/>
      <c r="F133" s="6"/>
      <c r="G133" s="6"/>
    </row>
    <row r="134" spans="1:7" ht="15.75" x14ac:dyDescent="0.25">
      <c r="A134" s="1" t="s">
        <v>59</v>
      </c>
      <c r="B134" s="1"/>
      <c r="F134" s="6"/>
      <c r="G134" s="6"/>
    </row>
    <row r="135" spans="1:7" ht="15.75" x14ac:dyDescent="0.25">
      <c r="A135" s="19" t="s">
        <v>9</v>
      </c>
      <c r="B135" s="6"/>
      <c r="F135" s="6"/>
      <c r="G135" s="6"/>
    </row>
    <row r="136" spans="1:7" ht="15.75" x14ac:dyDescent="0.25">
      <c r="A136" s="18" t="s">
        <v>25</v>
      </c>
      <c r="B136" s="2" t="s">
        <v>56</v>
      </c>
      <c r="F136" s="6"/>
      <c r="G136" s="6"/>
    </row>
    <row r="137" spans="1:7" ht="15.75" x14ac:dyDescent="0.25">
      <c r="A137" s="19" t="s">
        <v>4</v>
      </c>
      <c r="B137" s="1"/>
      <c r="F137" s="6"/>
      <c r="G137" s="6"/>
    </row>
    <row r="138" spans="1:7" ht="15.75" x14ac:dyDescent="0.25">
      <c r="A138" s="47"/>
      <c r="B138" s="1"/>
      <c r="F138" s="6"/>
      <c r="G138" s="6"/>
    </row>
    <row r="139" spans="1:7" ht="15.75" x14ac:dyDescent="0.25">
      <c r="A139" s="21"/>
      <c r="B139" s="1"/>
      <c r="F139" s="6"/>
      <c r="G139" s="6"/>
    </row>
    <row r="140" spans="1:7" ht="15.75" x14ac:dyDescent="0.25">
      <c r="A140" s="101" t="s">
        <v>26</v>
      </c>
      <c r="B140" s="102"/>
      <c r="F140" s="6"/>
      <c r="G140" s="6"/>
    </row>
    <row r="141" spans="1:7" ht="21.75" customHeight="1" x14ac:dyDescent="0.25">
      <c r="A141" s="167" t="s">
        <v>62</v>
      </c>
      <c r="B141" s="167"/>
      <c r="F141" s="6"/>
      <c r="G141" s="6"/>
    </row>
    <row r="142" spans="1:7" ht="15.75" x14ac:dyDescent="0.25">
      <c r="A142" s="21"/>
      <c r="B142" s="1"/>
      <c r="F142" s="6"/>
      <c r="G142" s="6"/>
    </row>
    <row r="143" spans="1:7" ht="15.75" x14ac:dyDescent="0.25">
      <c r="A143" s="1" t="s">
        <v>59</v>
      </c>
      <c r="B143" s="1"/>
      <c r="F143" s="6"/>
      <c r="G143" s="6"/>
    </row>
    <row r="144" spans="1:7" ht="15.75" x14ac:dyDescent="0.25">
      <c r="A144" s="18" t="s">
        <v>139</v>
      </c>
      <c r="B144" s="2" t="s">
        <v>56</v>
      </c>
      <c r="F144" s="6"/>
      <c r="G144" s="6"/>
    </row>
    <row r="145" spans="1:7" ht="15.75" x14ac:dyDescent="0.25">
      <c r="A145" s="19" t="s">
        <v>4</v>
      </c>
      <c r="B145" s="1"/>
      <c r="F145" s="6"/>
      <c r="G145" s="6"/>
    </row>
    <row r="146" spans="1:7" ht="15.75" x14ac:dyDescent="0.25">
      <c r="A146" s="47"/>
      <c r="B146" s="6"/>
      <c r="F146" s="6"/>
      <c r="G146" s="6"/>
    </row>
    <row r="147" spans="1:7" ht="15.75" x14ac:dyDescent="0.25">
      <c r="A147" s="19"/>
      <c r="B147" s="1"/>
      <c r="F147" s="6"/>
      <c r="G147" s="6"/>
    </row>
    <row r="148" spans="1:7" ht="15.75" x14ac:dyDescent="0.25">
      <c r="A148" s="101" t="s">
        <v>27</v>
      </c>
      <c r="B148" s="102"/>
      <c r="F148" s="6"/>
      <c r="G148" s="6"/>
    </row>
    <row r="149" spans="1:7" ht="23.25" customHeight="1" x14ac:dyDescent="0.25">
      <c r="A149" s="167" t="s">
        <v>63</v>
      </c>
      <c r="B149" s="167"/>
      <c r="F149" s="6"/>
      <c r="G149" s="6"/>
    </row>
    <row r="150" spans="1:7" ht="15.75" x14ac:dyDescent="0.25">
      <c r="A150" s="19"/>
      <c r="B150" s="1"/>
      <c r="F150" s="6"/>
      <c r="G150" s="6"/>
    </row>
    <row r="151" spans="1:7" ht="15.75" x14ac:dyDescent="0.25">
      <c r="A151" s="1" t="s">
        <v>59</v>
      </c>
      <c r="B151" s="1"/>
      <c r="F151" s="6"/>
      <c r="G151" s="6"/>
    </row>
    <row r="152" spans="1:7" ht="15.75" x14ac:dyDescent="0.25">
      <c r="A152" s="18" t="s">
        <v>9</v>
      </c>
      <c r="B152" s="2" t="s">
        <v>56</v>
      </c>
      <c r="F152" s="6"/>
      <c r="G152" s="6"/>
    </row>
    <row r="153" spans="1:7" ht="15.75" x14ac:dyDescent="0.25">
      <c r="A153" s="19" t="s">
        <v>4</v>
      </c>
      <c r="B153" s="1"/>
      <c r="F153" s="6"/>
      <c r="G153" s="6"/>
    </row>
    <row r="154" spans="1:7" ht="15.75" x14ac:dyDescent="0.25">
      <c r="A154" s="47"/>
      <c r="B154" s="1"/>
      <c r="F154" s="6"/>
      <c r="G154" s="6"/>
    </row>
    <row r="155" spans="1:7" ht="15.75" x14ac:dyDescent="0.25">
      <c r="B155" s="8"/>
      <c r="C155" s="8"/>
      <c r="F155" s="6"/>
      <c r="G155" s="6"/>
    </row>
    <row r="156" spans="1:7" ht="15.75" x14ac:dyDescent="0.25">
      <c r="A156" s="27" t="s">
        <v>30</v>
      </c>
      <c r="B156" s="28"/>
      <c r="C156" s="8"/>
      <c r="F156" s="6"/>
      <c r="G156" s="6"/>
    </row>
    <row r="157" spans="1:7" ht="15.75" x14ac:dyDescent="0.25">
      <c r="A157" s="101" t="s">
        <v>17</v>
      </c>
      <c r="B157" s="103"/>
      <c r="C157" s="48"/>
      <c r="F157" s="6"/>
      <c r="G157" s="6"/>
    </row>
    <row r="158" spans="1:7" ht="15.75" x14ac:dyDescent="0.25">
      <c r="B158" s="8"/>
      <c r="C158" s="8"/>
      <c r="F158" s="6"/>
      <c r="G158" s="6"/>
    </row>
    <row r="159" spans="1:7" ht="15.75" x14ac:dyDescent="0.25">
      <c r="A159" s="14" t="s">
        <v>84</v>
      </c>
      <c r="B159" s="8"/>
      <c r="C159" s="8"/>
      <c r="F159" s="6"/>
      <c r="G159" s="6"/>
    </row>
    <row r="160" spans="1:7" ht="15.75" x14ac:dyDescent="0.25">
      <c r="A160" s="14" t="s">
        <v>138</v>
      </c>
      <c r="B160" s="8"/>
      <c r="C160" s="8"/>
      <c r="F160" s="6"/>
      <c r="G160" s="6"/>
    </row>
    <row r="161" spans="1:7" ht="15.75" x14ac:dyDescent="0.25">
      <c r="A161" s="18" t="s">
        <v>162</v>
      </c>
      <c r="B161" s="8"/>
      <c r="C161" s="8"/>
      <c r="F161" s="6"/>
      <c r="G161" s="6"/>
    </row>
    <row r="162" spans="1:7" ht="15.75" x14ac:dyDescent="0.25">
      <c r="A162" s="19" t="s">
        <v>28</v>
      </c>
      <c r="B162" s="8"/>
      <c r="C162" s="8"/>
      <c r="F162" s="6"/>
      <c r="G162" s="6"/>
    </row>
    <row r="163" spans="1:7" ht="15.75" x14ac:dyDescent="0.25">
      <c r="B163" s="8"/>
      <c r="C163" s="8"/>
      <c r="F163" s="6"/>
      <c r="G163" s="6"/>
    </row>
    <row r="164" spans="1:7" ht="15.75" x14ac:dyDescent="0.25">
      <c r="A164" s="14" t="s">
        <v>31</v>
      </c>
      <c r="B164" s="8"/>
      <c r="C164" s="8"/>
      <c r="F164" s="6"/>
      <c r="G164" s="6"/>
    </row>
    <row r="165" spans="1:7" ht="15.75" x14ac:dyDescent="0.25">
      <c r="A165" s="19" t="s">
        <v>29</v>
      </c>
      <c r="B165" s="8"/>
      <c r="C165" s="8"/>
      <c r="F165" s="6"/>
      <c r="G165" s="6"/>
    </row>
    <row r="166" spans="1:7" ht="15.75" x14ac:dyDescent="0.25">
      <c r="A166" s="18" t="s">
        <v>32</v>
      </c>
      <c r="B166" s="8"/>
      <c r="C166" s="8"/>
      <c r="F166" s="6"/>
      <c r="G166" s="6"/>
    </row>
    <row r="167" spans="1:7" ht="15.75" x14ac:dyDescent="0.25">
      <c r="A167" s="19" t="s">
        <v>21</v>
      </c>
      <c r="B167" s="8"/>
      <c r="C167" s="8"/>
      <c r="F167" s="6"/>
      <c r="G167" s="6"/>
    </row>
    <row r="168" spans="1:7" ht="15.75" x14ac:dyDescent="0.25">
      <c r="A168" s="20"/>
      <c r="B168" s="8"/>
      <c r="C168" s="8"/>
      <c r="F168" s="6"/>
      <c r="G168" s="6"/>
    </row>
    <row r="169" spans="1:7" ht="15.75" x14ac:dyDescent="0.25">
      <c r="A169" s="20"/>
      <c r="B169" s="8"/>
      <c r="C169" s="8"/>
      <c r="F169" s="6"/>
      <c r="G169" s="6"/>
    </row>
    <row r="170" spans="1:7" ht="15.75" x14ac:dyDescent="0.25">
      <c r="A170" s="27" t="s">
        <v>30</v>
      </c>
      <c r="B170" s="28"/>
      <c r="C170" s="8"/>
      <c r="F170" s="6"/>
      <c r="G170" s="6"/>
    </row>
    <row r="171" spans="1:7" s="12" customFormat="1" ht="15.75" x14ac:dyDescent="0.2">
      <c r="A171" s="32" t="s">
        <v>3</v>
      </c>
      <c r="B171" s="38"/>
    </row>
    <row r="172" spans="1:7" s="12" customFormat="1" ht="15.75" x14ac:dyDescent="0.25">
      <c r="A172" s="13"/>
    </row>
    <row r="173" spans="1:7" s="12" customFormat="1" x14ac:dyDescent="0.2">
      <c r="A173" s="14" t="s">
        <v>4</v>
      </c>
      <c r="C173" s="48"/>
      <c r="D173" s="25"/>
    </row>
    <row r="174" spans="1:7" s="12" customFormat="1" x14ac:dyDescent="0.2">
      <c r="A174" s="14" t="s">
        <v>5</v>
      </c>
      <c r="D174" s="25"/>
    </row>
    <row r="175" spans="1:7" s="12" customFormat="1" x14ac:dyDescent="0.2">
      <c r="A175" s="14" t="s">
        <v>6</v>
      </c>
      <c r="D175" s="25"/>
    </row>
    <row r="176" spans="1:7" s="12" customFormat="1" x14ac:dyDescent="0.2">
      <c r="A176" s="15" t="s">
        <v>7</v>
      </c>
      <c r="C176" s="2"/>
      <c r="D176" s="2"/>
    </row>
    <row r="177" spans="1:7" s="12" customFormat="1" x14ac:dyDescent="0.2">
      <c r="A177" s="14" t="s">
        <v>3</v>
      </c>
      <c r="C177" s="2"/>
      <c r="D177" s="2"/>
    </row>
    <row r="178" spans="1:7" s="12" customFormat="1" ht="15.75" x14ac:dyDescent="0.25">
      <c r="A178" s="16"/>
      <c r="C178" s="2"/>
      <c r="D178" s="2"/>
    </row>
    <row r="179" spans="1:7" ht="15.75" x14ac:dyDescent="0.25">
      <c r="A179" s="20"/>
      <c r="B179" s="8"/>
      <c r="C179" s="25"/>
      <c r="D179" s="12"/>
      <c r="F179" s="6"/>
      <c r="G179" s="6"/>
    </row>
    <row r="180" spans="1:7" ht="15.75" x14ac:dyDescent="0.25">
      <c r="A180" s="27" t="s">
        <v>30</v>
      </c>
      <c r="B180" s="28"/>
      <c r="C180" s="25"/>
      <c r="D180" s="12"/>
      <c r="F180" s="6"/>
      <c r="G180" s="6"/>
    </row>
    <row r="181" spans="1:7" ht="15.75" x14ac:dyDescent="0.25">
      <c r="A181" s="101" t="s">
        <v>33</v>
      </c>
      <c r="B181" s="103"/>
      <c r="C181" s="8"/>
      <c r="F181" s="6"/>
      <c r="G181" s="6"/>
    </row>
    <row r="182" spans="1:7" ht="51" customHeight="1" x14ac:dyDescent="0.25">
      <c r="A182" s="167" t="s">
        <v>69</v>
      </c>
      <c r="B182" s="167"/>
      <c r="C182" s="8"/>
      <c r="F182" s="6"/>
      <c r="G182" s="6"/>
    </row>
    <row r="183" spans="1:7" ht="15.75" x14ac:dyDescent="0.25">
      <c r="B183" s="8"/>
      <c r="C183" s="8"/>
      <c r="F183" s="6"/>
      <c r="G183" s="6"/>
    </row>
    <row r="184" spans="1:7" ht="15.75" x14ac:dyDescent="0.25">
      <c r="A184" s="19" t="s">
        <v>139</v>
      </c>
      <c r="B184" s="8"/>
      <c r="C184" s="8"/>
      <c r="F184" s="6"/>
      <c r="G184" s="6"/>
    </row>
    <row r="185" spans="1:7" ht="15.75" x14ac:dyDescent="0.25">
      <c r="A185" s="19" t="s">
        <v>34</v>
      </c>
      <c r="B185" s="8"/>
      <c r="C185" s="8"/>
      <c r="F185" s="6"/>
      <c r="G185" s="6"/>
    </row>
    <row r="186" spans="1:7" ht="15.75" x14ac:dyDescent="0.25">
      <c r="A186" s="19" t="s">
        <v>35</v>
      </c>
      <c r="B186" s="8"/>
      <c r="C186" s="8"/>
      <c r="F186" s="6"/>
      <c r="G186" s="6"/>
    </row>
    <row r="187" spans="1:7" ht="15.75" x14ac:dyDescent="0.25">
      <c r="A187" s="18" t="s">
        <v>36</v>
      </c>
      <c r="B187" s="2" t="s">
        <v>56</v>
      </c>
      <c r="C187" s="8"/>
      <c r="F187" s="6"/>
      <c r="G187" s="6"/>
    </row>
    <row r="188" spans="1:7" ht="15.75" x14ac:dyDescent="0.25">
      <c r="A188" s="19" t="s">
        <v>4</v>
      </c>
      <c r="B188" s="8"/>
      <c r="C188" s="8"/>
      <c r="F188" s="6"/>
      <c r="G188" s="6"/>
    </row>
    <row r="189" spans="1:7" ht="16.5" customHeight="1" x14ac:dyDescent="0.25">
      <c r="A189" s="19" t="s">
        <v>37</v>
      </c>
      <c r="B189" s="8"/>
      <c r="C189" s="8"/>
      <c r="F189" s="6"/>
      <c r="G189" s="6"/>
    </row>
    <row r="190" spans="1:7" ht="15.75" x14ac:dyDescent="0.25">
      <c r="B190" s="8"/>
      <c r="C190" s="8"/>
      <c r="F190" s="6"/>
      <c r="G190" s="6"/>
    </row>
    <row r="191" spans="1:7" ht="15.75" x14ac:dyDescent="0.25">
      <c r="B191" s="4"/>
      <c r="C191" s="22"/>
      <c r="D191" s="22"/>
      <c r="E191" s="22"/>
      <c r="F191" s="22"/>
    </row>
    <row r="192" spans="1:7" ht="15.75" x14ac:dyDescent="0.25">
      <c r="A192" s="49" t="s">
        <v>38</v>
      </c>
      <c r="B192" s="50" t="s">
        <v>1</v>
      </c>
    </row>
    <row r="193" spans="1:2" x14ac:dyDescent="0.2">
      <c r="B193" s="8"/>
    </row>
    <row r="194" spans="1:2" x14ac:dyDescent="0.2">
      <c r="B194" s="8"/>
    </row>
    <row r="195" spans="1:2" ht="15.75" x14ac:dyDescent="0.25">
      <c r="A195" s="101" t="s">
        <v>43</v>
      </c>
      <c r="B195" s="103"/>
    </row>
    <row r="196" spans="1:2" x14ac:dyDescent="0.2">
      <c r="A196" s="167" t="s">
        <v>65</v>
      </c>
      <c r="B196" s="167"/>
    </row>
    <row r="197" spans="1:2" ht="15.75" x14ac:dyDescent="0.25">
      <c r="A197" s="47"/>
      <c r="B197" s="8"/>
    </row>
    <row r="198" spans="1:2" x14ac:dyDescent="0.2">
      <c r="A198" s="15" t="s">
        <v>41</v>
      </c>
      <c r="B198" s="8"/>
    </row>
    <row r="199" spans="1:2" x14ac:dyDescent="0.2">
      <c r="A199" s="14" t="s">
        <v>153</v>
      </c>
      <c r="B199" s="8"/>
    </row>
    <row r="200" spans="1:2" ht="15.75" x14ac:dyDescent="0.25">
      <c r="A200" s="47"/>
      <c r="B200" s="8"/>
    </row>
    <row r="201" spans="1:2" x14ac:dyDescent="0.2">
      <c r="B201" s="8"/>
    </row>
    <row r="202" spans="1:2" ht="15.75" x14ac:dyDescent="0.25">
      <c r="A202" s="101" t="s">
        <v>44</v>
      </c>
      <c r="B202" s="103"/>
    </row>
    <row r="203" spans="1:2" x14ac:dyDescent="0.2">
      <c r="A203" s="167" t="s">
        <v>66</v>
      </c>
      <c r="B203" s="167"/>
    </row>
    <row r="204" spans="1:2" ht="15.75" x14ac:dyDescent="0.25">
      <c r="A204" s="47"/>
      <c r="B204" s="8"/>
    </row>
    <row r="205" spans="1:2" x14ac:dyDescent="0.2">
      <c r="A205" s="15" t="s">
        <v>41</v>
      </c>
      <c r="B205" s="8"/>
    </row>
    <row r="206" spans="1:2" x14ac:dyDescent="0.2">
      <c r="A206" s="14" t="s">
        <v>40</v>
      </c>
      <c r="B206" s="8"/>
    </row>
    <row r="207" spans="1:2" ht="15.75" x14ac:dyDescent="0.25">
      <c r="A207" s="47"/>
      <c r="B207" s="8"/>
    </row>
    <row r="208" spans="1:2" x14ac:dyDescent="0.2">
      <c r="B208" s="8"/>
    </row>
    <row r="209" spans="1:4" ht="15.75" x14ac:dyDescent="0.25">
      <c r="A209" s="101" t="s">
        <v>45</v>
      </c>
      <c r="B209" s="103"/>
    </row>
    <row r="210" spans="1:4" x14ac:dyDescent="0.2">
      <c r="A210" s="167" t="s">
        <v>164</v>
      </c>
      <c r="B210" s="167"/>
    </row>
    <row r="211" spans="1:4" ht="15.75" x14ac:dyDescent="0.25">
      <c r="A211" s="47"/>
      <c r="B211" s="8"/>
    </row>
    <row r="212" spans="1:4" x14ac:dyDescent="0.2">
      <c r="A212" s="15" t="s">
        <v>40</v>
      </c>
      <c r="B212" s="8"/>
    </row>
    <row r="213" spans="1:4" x14ac:dyDescent="0.2">
      <c r="A213" s="14" t="s">
        <v>153</v>
      </c>
      <c r="B213" s="8"/>
    </row>
    <row r="214" spans="1:4" x14ac:dyDescent="0.2">
      <c r="B214" s="8"/>
    </row>
    <row r="215" spans="1:4" x14ac:dyDescent="0.2">
      <c r="B215" s="8"/>
    </row>
    <row r="216" spans="1:4" ht="18" x14ac:dyDescent="0.25">
      <c r="A216" s="101" t="s">
        <v>88</v>
      </c>
      <c r="B216" s="103"/>
      <c r="D216" s="55"/>
    </row>
    <row r="217" spans="1:4" ht="39" customHeight="1" x14ac:dyDescent="0.2">
      <c r="A217" s="167" t="s">
        <v>89</v>
      </c>
      <c r="B217" s="167"/>
    </row>
    <row r="218" spans="1:4" x14ac:dyDescent="0.2">
      <c r="B218" s="8"/>
    </row>
    <row r="219" spans="1:4" x14ac:dyDescent="0.2">
      <c r="A219" s="15" t="s">
        <v>82</v>
      </c>
      <c r="B219" s="8"/>
    </row>
    <row r="220" spans="1:4" x14ac:dyDescent="0.2">
      <c r="A220" s="23" t="s">
        <v>39</v>
      </c>
      <c r="B220" s="8"/>
    </row>
    <row r="221" spans="1:4" ht="15.75" x14ac:dyDescent="0.25">
      <c r="A221" s="47"/>
      <c r="B221" s="8"/>
    </row>
    <row r="222" spans="1:4" x14ac:dyDescent="0.2">
      <c r="B222" s="8"/>
    </row>
    <row r="223" spans="1:4" ht="15.75" x14ac:dyDescent="0.25">
      <c r="A223" s="101" t="s">
        <v>46</v>
      </c>
      <c r="B223" s="103"/>
    </row>
    <row r="224" spans="1:4" x14ac:dyDescent="0.2">
      <c r="A224" s="167" t="s">
        <v>70</v>
      </c>
      <c r="B224" s="167"/>
    </row>
    <row r="225" spans="1:4" ht="15.75" x14ac:dyDescent="0.25">
      <c r="A225" s="1"/>
      <c r="B225" s="1"/>
      <c r="D225" s="6"/>
    </row>
    <row r="226" spans="1:4" x14ac:dyDescent="0.2">
      <c r="A226" s="15" t="s">
        <v>47</v>
      </c>
      <c r="B226" s="8"/>
      <c r="C226" s="8"/>
    </row>
    <row r="227" spans="1:4" x14ac:dyDescent="0.2">
      <c r="A227" s="23" t="s">
        <v>48</v>
      </c>
      <c r="B227" s="9"/>
      <c r="C227" s="9"/>
    </row>
    <row r="228" spans="1:4" ht="15.75" x14ac:dyDescent="0.25">
      <c r="A228" s="47"/>
      <c r="B228" s="6"/>
      <c r="C228" s="6"/>
    </row>
    <row r="229" spans="1:4" ht="15.75" x14ac:dyDescent="0.25">
      <c r="A229" s="1"/>
      <c r="B229" s="6"/>
      <c r="C229" s="6"/>
    </row>
    <row r="230" spans="1:4" ht="15.75" x14ac:dyDescent="0.25">
      <c r="A230" s="101" t="s">
        <v>49</v>
      </c>
      <c r="B230" s="103"/>
      <c r="C230" s="26"/>
    </row>
    <row r="231" spans="1:4" ht="36.75" customHeight="1" x14ac:dyDescent="0.2">
      <c r="A231" s="167" t="s">
        <v>71</v>
      </c>
      <c r="B231" s="167"/>
      <c r="C231" s="26"/>
    </row>
    <row r="232" spans="1:4" ht="15.75" x14ac:dyDescent="0.25">
      <c r="A232" s="47"/>
      <c r="C232" s="26"/>
    </row>
    <row r="233" spans="1:4" x14ac:dyDescent="0.2">
      <c r="A233" s="14" t="s">
        <v>47</v>
      </c>
      <c r="B233" s="8"/>
      <c r="C233" s="8"/>
      <c r="D233" s="8"/>
    </row>
    <row r="234" spans="1:4" x14ac:dyDescent="0.2">
      <c r="A234" s="2" t="s">
        <v>50</v>
      </c>
      <c r="B234" s="8"/>
      <c r="C234" s="8"/>
      <c r="D234" s="8"/>
    </row>
    <row r="235" spans="1:4" x14ac:dyDescent="0.2">
      <c r="A235" s="2" t="s">
        <v>51</v>
      </c>
      <c r="B235" s="24"/>
      <c r="C235" s="8"/>
      <c r="D235" s="8"/>
    </row>
    <row r="236" spans="1:4" x14ac:dyDescent="0.2">
      <c r="A236" s="10" t="s">
        <v>52</v>
      </c>
      <c r="B236" s="8"/>
      <c r="C236" s="8"/>
    </row>
    <row r="237" spans="1:4" ht="15.75" x14ac:dyDescent="0.25">
      <c r="A237" s="1" t="s">
        <v>2</v>
      </c>
      <c r="B237" s="8"/>
      <c r="C237" s="8"/>
      <c r="D237" s="8"/>
    </row>
    <row r="238" spans="1:4" x14ac:dyDescent="0.2">
      <c r="A238" s="23" t="s">
        <v>48</v>
      </c>
      <c r="B238" s="9"/>
      <c r="C238" s="9"/>
      <c r="D238" s="8"/>
    </row>
    <row r="239" spans="1:4" ht="15.75" x14ac:dyDescent="0.25">
      <c r="A239" s="47"/>
      <c r="B239" s="6"/>
      <c r="C239" s="6"/>
    </row>
    <row r="240" spans="1:4" ht="15.75" x14ac:dyDescent="0.25">
      <c r="A240" s="1"/>
      <c r="B240" s="1"/>
      <c r="C240" s="26"/>
    </row>
    <row r="241" spans="1:1" ht="15.75" x14ac:dyDescent="0.25">
      <c r="A241" s="47"/>
    </row>
  </sheetData>
  <mergeCells count="26">
    <mergeCell ref="D55:E55"/>
    <mergeCell ref="A98:B98"/>
    <mergeCell ref="A45:B45"/>
    <mergeCell ref="A182:B182"/>
    <mergeCell ref="A3:B4"/>
    <mergeCell ref="A5:B5"/>
    <mergeCell ref="A9:B9"/>
    <mergeCell ref="A56:B56"/>
    <mergeCell ref="A141:B141"/>
    <mergeCell ref="A149:B149"/>
    <mergeCell ref="A71:B71"/>
    <mergeCell ref="A109:B109"/>
    <mergeCell ref="A132:B132"/>
    <mergeCell ref="A117:B117"/>
    <mergeCell ref="A118:B118"/>
    <mergeCell ref="A18:B18"/>
    <mergeCell ref="A27:B27"/>
    <mergeCell ref="A36:B36"/>
    <mergeCell ref="A88:B88"/>
    <mergeCell ref="A231:B231"/>
    <mergeCell ref="A196:B196"/>
    <mergeCell ref="A203:B203"/>
    <mergeCell ref="A224:B224"/>
    <mergeCell ref="A210:B210"/>
    <mergeCell ref="A217:B217"/>
    <mergeCell ref="A68:B68"/>
  </mergeCells>
  <pageMargins left="0.7" right="0.7" top="0.75" bottom="0.75" header="0.3" footer="0.3"/>
  <pageSetup paperSize="9" scale="78" fitToHeight="0" orientation="portrait" r:id="rId1"/>
  <headerFooter alignWithMargins="0"/>
  <rowBreaks count="1" manualBreakCount="1">
    <brk id="190"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9F98-EE56-4F91-8391-DCB1BC21654A}">
  <sheetPr>
    <tabColor theme="2"/>
    <pageSetUpPr fitToPage="1"/>
  </sheetPr>
  <dimension ref="A1:N364"/>
  <sheetViews>
    <sheetView showGridLines="0" zoomScale="80" zoomScaleNormal="80" workbookViewId="0">
      <pane ySplit="5" topLeftCell="A6" activePane="bottomLeft" state="frozen"/>
      <selection activeCell="D35" sqref="D35"/>
      <selection pane="bottomLeft"/>
    </sheetView>
  </sheetViews>
  <sheetFormatPr defaultRowHeight="15" x14ac:dyDescent="0.2"/>
  <cols>
    <col min="1" max="1" width="71.5703125" style="2" customWidth="1"/>
    <col min="2" max="2" width="17.85546875" style="2" customWidth="1"/>
    <col min="3" max="7" width="18" style="2" customWidth="1"/>
    <col min="8" max="8" width="18.5703125" style="2" customWidth="1"/>
    <col min="9" max="9" width="33.5703125" style="2" customWidth="1"/>
    <col min="10" max="10" width="4.140625" style="2" customWidth="1"/>
    <col min="11" max="11" width="20.140625" style="2" customWidth="1"/>
    <col min="12" max="12" width="20" style="2" customWidth="1"/>
    <col min="13" max="13" width="16" style="2" customWidth="1"/>
    <col min="14" max="14" width="21.5703125" style="2" customWidth="1"/>
    <col min="15" max="16" width="9.140625" style="2"/>
    <col min="17" max="17" width="14.85546875" style="2" customWidth="1"/>
    <col min="18" max="18" width="20.140625" style="2" customWidth="1"/>
    <col min="19" max="261" width="9.140625" style="2"/>
    <col min="262" max="262" width="41.85546875" style="2" customWidth="1"/>
    <col min="263" max="264" width="19" style="2" customWidth="1"/>
    <col min="265" max="265" width="33.5703125" style="2" customWidth="1"/>
    <col min="266" max="266" width="4.140625" style="2" customWidth="1"/>
    <col min="267" max="267" width="20.140625" style="2" customWidth="1"/>
    <col min="268" max="268" width="17.140625" style="2" customWidth="1"/>
    <col min="269" max="269" width="16" style="2" customWidth="1"/>
    <col min="270" max="270" width="21.5703125" style="2" customWidth="1"/>
    <col min="271" max="272" width="9.140625" style="2"/>
    <col min="273" max="273" width="14.85546875" style="2" customWidth="1"/>
    <col min="274" max="274" width="20.140625" style="2" customWidth="1"/>
    <col min="275" max="517" width="9.140625" style="2"/>
    <col min="518" max="518" width="41.85546875" style="2" customWidth="1"/>
    <col min="519" max="520" width="19" style="2" customWidth="1"/>
    <col min="521" max="521" width="33.5703125" style="2" customWidth="1"/>
    <col min="522" max="522" width="4.140625" style="2" customWidth="1"/>
    <col min="523" max="523" width="20.140625" style="2" customWidth="1"/>
    <col min="524" max="524" width="17.140625" style="2" customWidth="1"/>
    <col min="525" max="525" width="16" style="2" customWidth="1"/>
    <col min="526" max="526" width="21.5703125" style="2" customWidth="1"/>
    <col min="527" max="528" width="9.140625" style="2"/>
    <col min="529" max="529" width="14.85546875" style="2" customWidth="1"/>
    <col min="530" max="530" width="20.140625" style="2" customWidth="1"/>
    <col min="531" max="773" width="9.140625" style="2"/>
    <col min="774" max="774" width="41.85546875" style="2" customWidth="1"/>
    <col min="775" max="776" width="19" style="2" customWidth="1"/>
    <col min="777" max="777" width="33.5703125" style="2" customWidth="1"/>
    <col min="778" max="778" width="4.140625" style="2" customWidth="1"/>
    <col min="779" max="779" width="20.140625" style="2" customWidth="1"/>
    <col min="780" max="780" width="17.140625" style="2" customWidth="1"/>
    <col min="781" max="781" width="16" style="2" customWidth="1"/>
    <col min="782" max="782" width="21.5703125" style="2" customWidth="1"/>
    <col min="783" max="784" width="9.140625" style="2"/>
    <col min="785" max="785" width="14.85546875" style="2" customWidth="1"/>
    <col min="786" max="786" width="20.140625" style="2" customWidth="1"/>
    <col min="787" max="1029" width="9.140625" style="2"/>
    <col min="1030" max="1030" width="41.85546875" style="2" customWidth="1"/>
    <col min="1031" max="1032" width="19" style="2" customWidth="1"/>
    <col min="1033" max="1033" width="33.5703125" style="2" customWidth="1"/>
    <col min="1034" max="1034" width="4.140625" style="2" customWidth="1"/>
    <col min="1035" max="1035" width="20.140625" style="2" customWidth="1"/>
    <col min="1036" max="1036" width="17.140625" style="2" customWidth="1"/>
    <col min="1037" max="1037" width="16" style="2" customWidth="1"/>
    <col min="1038" max="1038" width="21.5703125" style="2" customWidth="1"/>
    <col min="1039" max="1040" width="9.140625" style="2"/>
    <col min="1041" max="1041" width="14.85546875" style="2" customWidth="1"/>
    <col min="1042" max="1042" width="20.140625" style="2" customWidth="1"/>
    <col min="1043" max="1285" width="9.140625" style="2"/>
    <col min="1286" max="1286" width="41.85546875" style="2" customWidth="1"/>
    <col min="1287" max="1288" width="19" style="2" customWidth="1"/>
    <col min="1289" max="1289" width="33.5703125" style="2" customWidth="1"/>
    <col min="1290" max="1290" width="4.140625" style="2" customWidth="1"/>
    <col min="1291" max="1291" width="20.140625" style="2" customWidth="1"/>
    <col min="1292" max="1292" width="17.140625" style="2" customWidth="1"/>
    <col min="1293" max="1293" width="16" style="2" customWidth="1"/>
    <col min="1294" max="1294" width="21.5703125" style="2" customWidth="1"/>
    <col min="1295" max="1296" width="9.140625" style="2"/>
    <col min="1297" max="1297" width="14.85546875" style="2" customWidth="1"/>
    <col min="1298" max="1298" width="20.140625" style="2" customWidth="1"/>
    <col min="1299" max="1541" width="9.140625" style="2"/>
    <col min="1542" max="1542" width="41.85546875" style="2" customWidth="1"/>
    <col min="1543" max="1544" width="19" style="2" customWidth="1"/>
    <col min="1545" max="1545" width="33.5703125" style="2" customWidth="1"/>
    <col min="1546" max="1546" width="4.140625" style="2" customWidth="1"/>
    <col min="1547" max="1547" width="20.140625" style="2" customWidth="1"/>
    <col min="1548" max="1548" width="17.140625" style="2" customWidth="1"/>
    <col min="1549" max="1549" width="16" style="2" customWidth="1"/>
    <col min="1550" max="1550" width="21.5703125" style="2" customWidth="1"/>
    <col min="1551" max="1552" width="9.140625" style="2"/>
    <col min="1553" max="1553" width="14.85546875" style="2" customWidth="1"/>
    <col min="1554" max="1554" width="20.140625" style="2" customWidth="1"/>
    <col min="1555" max="1797" width="9.140625" style="2"/>
    <col min="1798" max="1798" width="41.85546875" style="2" customWidth="1"/>
    <col min="1799" max="1800" width="19" style="2" customWidth="1"/>
    <col min="1801" max="1801" width="33.5703125" style="2" customWidth="1"/>
    <col min="1802" max="1802" width="4.140625" style="2" customWidth="1"/>
    <col min="1803" max="1803" width="20.140625" style="2" customWidth="1"/>
    <col min="1804" max="1804" width="17.140625" style="2" customWidth="1"/>
    <col min="1805" max="1805" width="16" style="2" customWidth="1"/>
    <col min="1806" max="1806" width="21.5703125" style="2" customWidth="1"/>
    <col min="1807" max="1808" width="9.140625" style="2"/>
    <col min="1809" max="1809" width="14.85546875" style="2" customWidth="1"/>
    <col min="1810" max="1810" width="20.140625" style="2" customWidth="1"/>
    <col min="1811" max="2053" width="9.140625" style="2"/>
    <col min="2054" max="2054" width="41.85546875" style="2" customWidth="1"/>
    <col min="2055" max="2056" width="19" style="2" customWidth="1"/>
    <col min="2057" max="2057" width="33.5703125" style="2" customWidth="1"/>
    <col min="2058" max="2058" width="4.140625" style="2" customWidth="1"/>
    <col min="2059" max="2059" width="20.140625" style="2" customWidth="1"/>
    <col min="2060" max="2060" width="17.140625" style="2" customWidth="1"/>
    <col min="2061" max="2061" width="16" style="2" customWidth="1"/>
    <col min="2062" max="2062" width="21.5703125" style="2" customWidth="1"/>
    <col min="2063" max="2064" width="9.140625" style="2"/>
    <col min="2065" max="2065" width="14.85546875" style="2" customWidth="1"/>
    <col min="2066" max="2066" width="20.140625" style="2" customWidth="1"/>
    <col min="2067" max="2309" width="9.140625" style="2"/>
    <col min="2310" max="2310" width="41.85546875" style="2" customWidth="1"/>
    <col min="2311" max="2312" width="19" style="2" customWidth="1"/>
    <col min="2313" max="2313" width="33.5703125" style="2" customWidth="1"/>
    <col min="2314" max="2314" width="4.140625" style="2" customWidth="1"/>
    <col min="2315" max="2315" width="20.140625" style="2" customWidth="1"/>
    <col min="2316" max="2316" width="17.140625" style="2" customWidth="1"/>
    <col min="2317" max="2317" width="16" style="2" customWidth="1"/>
    <col min="2318" max="2318" width="21.5703125" style="2" customWidth="1"/>
    <col min="2319" max="2320" width="9.140625" style="2"/>
    <col min="2321" max="2321" width="14.85546875" style="2" customWidth="1"/>
    <col min="2322" max="2322" width="20.140625" style="2" customWidth="1"/>
    <col min="2323" max="2565" width="9.140625" style="2"/>
    <col min="2566" max="2566" width="41.85546875" style="2" customWidth="1"/>
    <col min="2567" max="2568" width="19" style="2" customWidth="1"/>
    <col min="2569" max="2569" width="33.5703125" style="2" customWidth="1"/>
    <col min="2570" max="2570" width="4.140625" style="2" customWidth="1"/>
    <col min="2571" max="2571" width="20.140625" style="2" customWidth="1"/>
    <col min="2572" max="2572" width="17.140625" style="2" customWidth="1"/>
    <col min="2573" max="2573" width="16" style="2" customWidth="1"/>
    <col min="2574" max="2574" width="21.5703125" style="2" customWidth="1"/>
    <col min="2575" max="2576" width="9.140625" style="2"/>
    <col min="2577" max="2577" width="14.85546875" style="2" customWidth="1"/>
    <col min="2578" max="2578" width="20.140625" style="2" customWidth="1"/>
    <col min="2579" max="2821" width="9.140625" style="2"/>
    <col min="2822" max="2822" width="41.85546875" style="2" customWidth="1"/>
    <col min="2823" max="2824" width="19" style="2" customWidth="1"/>
    <col min="2825" max="2825" width="33.5703125" style="2" customWidth="1"/>
    <col min="2826" max="2826" width="4.140625" style="2" customWidth="1"/>
    <col min="2827" max="2827" width="20.140625" style="2" customWidth="1"/>
    <col min="2828" max="2828" width="17.140625" style="2" customWidth="1"/>
    <col min="2829" max="2829" width="16" style="2" customWidth="1"/>
    <col min="2830" max="2830" width="21.5703125" style="2" customWidth="1"/>
    <col min="2831" max="2832" width="9.140625" style="2"/>
    <col min="2833" max="2833" width="14.85546875" style="2" customWidth="1"/>
    <col min="2834" max="2834" width="20.140625" style="2" customWidth="1"/>
    <col min="2835" max="3077" width="9.140625" style="2"/>
    <col min="3078" max="3078" width="41.85546875" style="2" customWidth="1"/>
    <col min="3079" max="3080" width="19" style="2" customWidth="1"/>
    <col min="3081" max="3081" width="33.5703125" style="2" customWidth="1"/>
    <col min="3082" max="3082" width="4.140625" style="2" customWidth="1"/>
    <col min="3083" max="3083" width="20.140625" style="2" customWidth="1"/>
    <col min="3084" max="3084" width="17.140625" style="2" customWidth="1"/>
    <col min="3085" max="3085" width="16" style="2" customWidth="1"/>
    <col min="3086" max="3086" width="21.5703125" style="2" customWidth="1"/>
    <col min="3087" max="3088" width="9.140625" style="2"/>
    <col min="3089" max="3089" width="14.85546875" style="2" customWidth="1"/>
    <col min="3090" max="3090" width="20.140625" style="2" customWidth="1"/>
    <col min="3091" max="3333" width="9.140625" style="2"/>
    <col min="3334" max="3334" width="41.85546875" style="2" customWidth="1"/>
    <col min="3335" max="3336" width="19" style="2" customWidth="1"/>
    <col min="3337" max="3337" width="33.5703125" style="2" customWidth="1"/>
    <col min="3338" max="3338" width="4.140625" style="2" customWidth="1"/>
    <col min="3339" max="3339" width="20.140625" style="2" customWidth="1"/>
    <col min="3340" max="3340" width="17.140625" style="2" customWidth="1"/>
    <col min="3341" max="3341" width="16" style="2" customWidth="1"/>
    <col min="3342" max="3342" width="21.5703125" style="2" customWidth="1"/>
    <col min="3343" max="3344" width="9.140625" style="2"/>
    <col min="3345" max="3345" width="14.85546875" style="2" customWidth="1"/>
    <col min="3346" max="3346" width="20.140625" style="2" customWidth="1"/>
    <col min="3347" max="3589" width="9.140625" style="2"/>
    <col min="3590" max="3590" width="41.85546875" style="2" customWidth="1"/>
    <col min="3591" max="3592" width="19" style="2" customWidth="1"/>
    <col min="3593" max="3593" width="33.5703125" style="2" customWidth="1"/>
    <col min="3594" max="3594" width="4.140625" style="2" customWidth="1"/>
    <col min="3595" max="3595" width="20.140625" style="2" customWidth="1"/>
    <col min="3596" max="3596" width="17.140625" style="2" customWidth="1"/>
    <col min="3597" max="3597" width="16" style="2" customWidth="1"/>
    <col min="3598" max="3598" width="21.5703125" style="2" customWidth="1"/>
    <col min="3599" max="3600" width="9.140625" style="2"/>
    <col min="3601" max="3601" width="14.85546875" style="2" customWidth="1"/>
    <col min="3602" max="3602" width="20.140625" style="2" customWidth="1"/>
    <col min="3603" max="3845" width="9.140625" style="2"/>
    <col min="3846" max="3846" width="41.85546875" style="2" customWidth="1"/>
    <col min="3847" max="3848" width="19" style="2" customWidth="1"/>
    <col min="3849" max="3849" width="33.5703125" style="2" customWidth="1"/>
    <col min="3850" max="3850" width="4.140625" style="2" customWidth="1"/>
    <col min="3851" max="3851" width="20.140625" style="2" customWidth="1"/>
    <col min="3852" max="3852" width="17.140625" style="2" customWidth="1"/>
    <col min="3853" max="3853" width="16" style="2" customWidth="1"/>
    <col min="3854" max="3854" width="21.5703125" style="2" customWidth="1"/>
    <col min="3855" max="3856" width="9.140625" style="2"/>
    <col min="3857" max="3857" width="14.85546875" style="2" customWidth="1"/>
    <col min="3858" max="3858" width="20.140625" style="2" customWidth="1"/>
    <col min="3859" max="4101" width="9.140625" style="2"/>
    <col min="4102" max="4102" width="41.85546875" style="2" customWidth="1"/>
    <col min="4103" max="4104" width="19" style="2" customWidth="1"/>
    <col min="4105" max="4105" width="33.5703125" style="2" customWidth="1"/>
    <col min="4106" max="4106" width="4.140625" style="2" customWidth="1"/>
    <col min="4107" max="4107" width="20.140625" style="2" customWidth="1"/>
    <col min="4108" max="4108" width="17.140625" style="2" customWidth="1"/>
    <col min="4109" max="4109" width="16" style="2" customWidth="1"/>
    <col min="4110" max="4110" width="21.5703125" style="2" customWidth="1"/>
    <col min="4111" max="4112" width="9.140625" style="2"/>
    <col min="4113" max="4113" width="14.85546875" style="2" customWidth="1"/>
    <col min="4114" max="4114" width="20.140625" style="2" customWidth="1"/>
    <col min="4115" max="4357" width="9.140625" style="2"/>
    <col min="4358" max="4358" width="41.85546875" style="2" customWidth="1"/>
    <col min="4359" max="4360" width="19" style="2" customWidth="1"/>
    <col min="4361" max="4361" width="33.5703125" style="2" customWidth="1"/>
    <col min="4362" max="4362" width="4.140625" style="2" customWidth="1"/>
    <col min="4363" max="4363" width="20.140625" style="2" customWidth="1"/>
    <col min="4364" max="4364" width="17.140625" style="2" customWidth="1"/>
    <col min="4365" max="4365" width="16" style="2" customWidth="1"/>
    <col min="4366" max="4366" width="21.5703125" style="2" customWidth="1"/>
    <col min="4367" max="4368" width="9.140625" style="2"/>
    <col min="4369" max="4369" width="14.85546875" style="2" customWidth="1"/>
    <col min="4370" max="4370" width="20.140625" style="2" customWidth="1"/>
    <col min="4371" max="4613" width="9.140625" style="2"/>
    <col min="4614" max="4614" width="41.85546875" style="2" customWidth="1"/>
    <col min="4615" max="4616" width="19" style="2" customWidth="1"/>
    <col min="4617" max="4617" width="33.5703125" style="2" customWidth="1"/>
    <col min="4618" max="4618" width="4.140625" style="2" customWidth="1"/>
    <col min="4619" max="4619" width="20.140625" style="2" customWidth="1"/>
    <col min="4620" max="4620" width="17.140625" style="2" customWidth="1"/>
    <col min="4621" max="4621" width="16" style="2" customWidth="1"/>
    <col min="4622" max="4622" width="21.5703125" style="2" customWidth="1"/>
    <col min="4623" max="4624" width="9.140625" style="2"/>
    <col min="4625" max="4625" width="14.85546875" style="2" customWidth="1"/>
    <col min="4626" max="4626" width="20.140625" style="2" customWidth="1"/>
    <col min="4627" max="4869" width="9.140625" style="2"/>
    <col min="4870" max="4870" width="41.85546875" style="2" customWidth="1"/>
    <col min="4871" max="4872" width="19" style="2" customWidth="1"/>
    <col min="4873" max="4873" width="33.5703125" style="2" customWidth="1"/>
    <col min="4874" max="4874" width="4.140625" style="2" customWidth="1"/>
    <col min="4875" max="4875" width="20.140625" style="2" customWidth="1"/>
    <col min="4876" max="4876" width="17.140625" style="2" customWidth="1"/>
    <col min="4877" max="4877" width="16" style="2" customWidth="1"/>
    <col min="4878" max="4878" width="21.5703125" style="2" customWidth="1"/>
    <col min="4879" max="4880" width="9.140625" style="2"/>
    <col min="4881" max="4881" width="14.85546875" style="2" customWidth="1"/>
    <col min="4882" max="4882" width="20.140625" style="2" customWidth="1"/>
    <col min="4883" max="5125" width="9.140625" style="2"/>
    <col min="5126" max="5126" width="41.85546875" style="2" customWidth="1"/>
    <col min="5127" max="5128" width="19" style="2" customWidth="1"/>
    <col min="5129" max="5129" width="33.5703125" style="2" customWidth="1"/>
    <col min="5130" max="5130" width="4.140625" style="2" customWidth="1"/>
    <col min="5131" max="5131" width="20.140625" style="2" customWidth="1"/>
    <col min="5132" max="5132" width="17.140625" style="2" customWidth="1"/>
    <col min="5133" max="5133" width="16" style="2" customWidth="1"/>
    <col min="5134" max="5134" width="21.5703125" style="2" customWidth="1"/>
    <col min="5135" max="5136" width="9.140625" style="2"/>
    <col min="5137" max="5137" width="14.85546875" style="2" customWidth="1"/>
    <col min="5138" max="5138" width="20.140625" style="2" customWidth="1"/>
    <col min="5139" max="5381" width="9.140625" style="2"/>
    <col min="5382" max="5382" width="41.85546875" style="2" customWidth="1"/>
    <col min="5383" max="5384" width="19" style="2" customWidth="1"/>
    <col min="5385" max="5385" width="33.5703125" style="2" customWidth="1"/>
    <col min="5386" max="5386" width="4.140625" style="2" customWidth="1"/>
    <col min="5387" max="5387" width="20.140625" style="2" customWidth="1"/>
    <col min="5388" max="5388" width="17.140625" style="2" customWidth="1"/>
    <col min="5389" max="5389" width="16" style="2" customWidth="1"/>
    <col min="5390" max="5390" width="21.5703125" style="2" customWidth="1"/>
    <col min="5391" max="5392" width="9.140625" style="2"/>
    <col min="5393" max="5393" width="14.85546875" style="2" customWidth="1"/>
    <col min="5394" max="5394" width="20.140625" style="2" customWidth="1"/>
    <col min="5395" max="5637" width="9.140625" style="2"/>
    <col min="5638" max="5638" width="41.85546875" style="2" customWidth="1"/>
    <col min="5639" max="5640" width="19" style="2" customWidth="1"/>
    <col min="5641" max="5641" width="33.5703125" style="2" customWidth="1"/>
    <col min="5642" max="5642" width="4.140625" style="2" customWidth="1"/>
    <col min="5643" max="5643" width="20.140625" style="2" customWidth="1"/>
    <col min="5644" max="5644" width="17.140625" style="2" customWidth="1"/>
    <col min="5645" max="5645" width="16" style="2" customWidth="1"/>
    <col min="5646" max="5646" width="21.5703125" style="2" customWidth="1"/>
    <col min="5647" max="5648" width="9.140625" style="2"/>
    <col min="5649" max="5649" width="14.85546875" style="2" customWidth="1"/>
    <col min="5650" max="5650" width="20.140625" style="2" customWidth="1"/>
    <col min="5651" max="5893" width="9.140625" style="2"/>
    <col min="5894" max="5894" width="41.85546875" style="2" customWidth="1"/>
    <col min="5895" max="5896" width="19" style="2" customWidth="1"/>
    <col min="5897" max="5897" width="33.5703125" style="2" customWidth="1"/>
    <col min="5898" max="5898" width="4.140625" style="2" customWidth="1"/>
    <col min="5899" max="5899" width="20.140625" style="2" customWidth="1"/>
    <col min="5900" max="5900" width="17.140625" style="2" customWidth="1"/>
    <col min="5901" max="5901" width="16" style="2" customWidth="1"/>
    <col min="5902" max="5902" width="21.5703125" style="2" customWidth="1"/>
    <col min="5903" max="5904" width="9.140625" style="2"/>
    <col min="5905" max="5905" width="14.85546875" style="2" customWidth="1"/>
    <col min="5906" max="5906" width="20.140625" style="2" customWidth="1"/>
    <col min="5907" max="6149" width="9.140625" style="2"/>
    <col min="6150" max="6150" width="41.85546875" style="2" customWidth="1"/>
    <col min="6151" max="6152" width="19" style="2" customWidth="1"/>
    <col min="6153" max="6153" width="33.5703125" style="2" customWidth="1"/>
    <col min="6154" max="6154" width="4.140625" style="2" customWidth="1"/>
    <col min="6155" max="6155" width="20.140625" style="2" customWidth="1"/>
    <col min="6156" max="6156" width="17.140625" style="2" customWidth="1"/>
    <col min="6157" max="6157" width="16" style="2" customWidth="1"/>
    <col min="6158" max="6158" width="21.5703125" style="2" customWidth="1"/>
    <col min="6159" max="6160" width="9.140625" style="2"/>
    <col min="6161" max="6161" width="14.85546875" style="2" customWidth="1"/>
    <col min="6162" max="6162" width="20.140625" style="2" customWidth="1"/>
    <col min="6163" max="6405" width="9.140625" style="2"/>
    <col min="6406" max="6406" width="41.85546875" style="2" customWidth="1"/>
    <col min="6407" max="6408" width="19" style="2" customWidth="1"/>
    <col min="6409" max="6409" width="33.5703125" style="2" customWidth="1"/>
    <col min="6410" max="6410" width="4.140625" style="2" customWidth="1"/>
    <col min="6411" max="6411" width="20.140625" style="2" customWidth="1"/>
    <col min="6412" max="6412" width="17.140625" style="2" customWidth="1"/>
    <col min="6413" max="6413" width="16" style="2" customWidth="1"/>
    <col min="6414" max="6414" width="21.5703125" style="2" customWidth="1"/>
    <col min="6415" max="6416" width="9.140625" style="2"/>
    <col min="6417" max="6417" width="14.85546875" style="2" customWidth="1"/>
    <col min="6418" max="6418" width="20.140625" style="2" customWidth="1"/>
    <col min="6419" max="6661" width="9.140625" style="2"/>
    <col min="6662" max="6662" width="41.85546875" style="2" customWidth="1"/>
    <col min="6663" max="6664" width="19" style="2" customWidth="1"/>
    <col min="6665" max="6665" width="33.5703125" style="2" customWidth="1"/>
    <col min="6666" max="6666" width="4.140625" style="2" customWidth="1"/>
    <col min="6667" max="6667" width="20.140625" style="2" customWidth="1"/>
    <col min="6668" max="6668" width="17.140625" style="2" customWidth="1"/>
    <col min="6669" max="6669" width="16" style="2" customWidth="1"/>
    <col min="6670" max="6670" width="21.5703125" style="2" customWidth="1"/>
    <col min="6671" max="6672" width="9.140625" style="2"/>
    <col min="6673" max="6673" width="14.85546875" style="2" customWidth="1"/>
    <col min="6674" max="6674" width="20.140625" style="2" customWidth="1"/>
    <col min="6675" max="6917" width="9.140625" style="2"/>
    <col min="6918" max="6918" width="41.85546875" style="2" customWidth="1"/>
    <col min="6919" max="6920" width="19" style="2" customWidth="1"/>
    <col min="6921" max="6921" width="33.5703125" style="2" customWidth="1"/>
    <col min="6922" max="6922" width="4.140625" style="2" customWidth="1"/>
    <col min="6923" max="6923" width="20.140625" style="2" customWidth="1"/>
    <col min="6924" max="6924" width="17.140625" style="2" customWidth="1"/>
    <col min="6925" max="6925" width="16" style="2" customWidth="1"/>
    <col min="6926" max="6926" width="21.5703125" style="2" customWidth="1"/>
    <col min="6927" max="6928" width="9.140625" style="2"/>
    <col min="6929" max="6929" width="14.85546875" style="2" customWidth="1"/>
    <col min="6930" max="6930" width="20.140625" style="2" customWidth="1"/>
    <col min="6931" max="7173" width="9.140625" style="2"/>
    <col min="7174" max="7174" width="41.85546875" style="2" customWidth="1"/>
    <col min="7175" max="7176" width="19" style="2" customWidth="1"/>
    <col min="7177" max="7177" width="33.5703125" style="2" customWidth="1"/>
    <col min="7178" max="7178" width="4.140625" style="2" customWidth="1"/>
    <col min="7179" max="7179" width="20.140625" style="2" customWidth="1"/>
    <col min="7180" max="7180" width="17.140625" style="2" customWidth="1"/>
    <col min="7181" max="7181" width="16" style="2" customWidth="1"/>
    <col min="7182" max="7182" width="21.5703125" style="2" customWidth="1"/>
    <col min="7183" max="7184" width="9.140625" style="2"/>
    <col min="7185" max="7185" width="14.85546875" style="2" customWidth="1"/>
    <col min="7186" max="7186" width="20.140625" style="2" customWidth="1"/>
    <col min="7187" max="7429" width="9.140625" style="2"/>
    <col min="7430" max="7430" width="41.85546875" style="2" customWidth="1"/>
    <col min="7431" max="7432" width="19" style="2" customWidth="1"/>
    <col min="7433" max="7433" width="33.5703125" style="2" customWidth="1"/>
    <col min="7434" max="7434" width="4.140625" style="2" customWidth="1"/>
    <col min="7435" max="7435" width="20.140625" style="2" customWidth="1"/>
    <col min="7436" max="7436" width="17.140625" style="2" customWidth="1"/>
    <col min="7437" max="7437" width="16" style="2" customWidth="1"/>
    <col min="7438" max="7438" width="21.5703125" style="2" customWidth="1"/>
    <col min="7439" max="7440" width="9.140625" style="2"/>
    <col min="7441" max="7441" width="14.85546875" style="2" customWidth="1"/>
    <col min="7442" max="7442" width="20.140625" style="2" customWidth="1"/>
    <col min="7443" max="7685" width="9.140625" style="2"/>
    <col min="7686" max="7686" width="41.85546875" style="2" customWidth="1"/>
    <col min="7687" max="7688" width="19" style="2" customWidth="1"/>
    <col min="7689" max="7689" width="33.5703125" style="2" customWidth="1"/>
    <col min="7690" max="7690" width="4.140625" style="2" customWidth="1"/>
    <col min="7691" max="7691" width="20.140625" style="2" customWidth="1"/>
    <col min="7692" max="7692" width="17.140625" style="2" customWidth="1"/>
    <col min="7693" max="7693" width="16" style="2" customWidth="1"/>
    <col min="7694" max="7694" width="21.5703125" style="2" customWidth="1"/>
    <col min="7695" max="7696" width="9.140625" style="2"/>
    <col min="7697" max="7697" width="14.85546875" style="2" customWidth="1"/>
    <col min="7698" max="7698" width="20.140625" style="2" customWidth="1"/>
    <col min="7699" max="7941" width="9.140625" style="2"/>
    <col min="7942" max="7942" width="41.85546875" style="2" customWidth="1"/>
    <col min="7943" max="7944" width="19" style="2" customWidth="1"/>
    <col min="7945" max="7945" width="33.5703125" style="2" customWidth="1"/>
    <col min="7946" max="7946" width="4.140625" style="2" customWidth="1"/>
    <col min="7947" max="7947" width="20.140625" style="2" customWidth="1"/>
    <col min="7948" max="7948" width="17.140625" style="2" customWidth="1"/>
    <col min="7949" max="7949" width="16" style="2" customWidth="1"/>
    <col min="7950" max="7950" width="21.5703125" style="2" customWidth="1"/>
    <col min="7951" max="7952" width="9.140625" style="2"/>
    <col min="7953" max="7953" width="14.85546875" style="2" customWidth="1"/>
    <col min="7954" max="7954" width="20.140625" style="2" customWidth="1"/>
    <col min="7955" max="8197" width="9.140625" style="2"/>
    <col min="8198" max="8198" width="41.85546875" style="2" customWidth="1"/>
    <col min="8199" max="8200" width="19" style="2" customWidth="1"/>
    <col min="8201" max="8201" width="33.5703125" style="2" customWidth="1"/>
    <col min="8202" max="8202" width="4.140625" style="2" customWidth="1"/>
    <col min="8203" max="8203" width="20.140625" style="2" customWidth="1"/>
    <col min="8204" max="8204" width="17.140625" style="2" customWidth="1"/>
    <col min="8205" max="8205" width="16" style="2" customWidth="1"/>
    <col min="8206" max="8206" width="21.5703125" style="2" customWidth="1"/>
    <col min="8207" max="8208" width="9.140625" style="2"/>
    <col min="8209" max="8209" width="14.85546875" style="2" customWidth="1"/>
    <col min="8210" max="8210" width="20.140625" style="2" customWidth="1"/>
    <col min="8211" max="8453" width="9.140625" style="2"/>
    <col min="8454" max="8454" width="41.85546875" style="2" customWidth="1"/>
    <col min="8455" max="8456" width="19" style="2" customWidth="1"/>
    <col min="8457" max="8457" width="33.5703125" style="2" customWidth="1"/>
    <col min="8458" max="8458" width="4.140625" style="2" customWidth="1"/>
    <col min="8459" max="8459" width="20.140625" style="2" customWidth="1"/>
    <col min="8460" max="8460" width="17.140625" style="2" customWidth="1"/>
    <col min="8461" max="8461" width="16" style="2" customWidth="1"/>
    <col min="8462" max="8462" width="21.5703125" style="2" customWidth="1"/>
    <col min="8463" max="8464" width="9.140625" style="2"/>
    <col min="8465" max="8465" width="14.85546875" style="2" customWidth="1"/>
    <col min="8466" max="8466" width="20.140625" style="2" customWidth="1"/>
    <col min="8467" max="8709" width="9.140625" style="2"/>
    <col min="8710" max="8710" width="41.85546875" style="2" customWidth="1"/>
    <col min="8711" max="8712" width="19" style="2" customWidth="1"/>
    <col min="8713" max="8713" width="33.5703125" style="2" customWidth="1"/>
    <col min="8714" max="8714" width="4.140625" style="2" customWidth="1"/>
    <col min="8715" max="8715" width="20.140625" style="2" customWidth="1"/>
    <col min="8716" max="8716" width="17.140625" style="2" customWidth="1"/>
    <col min="8717" max="8717" width="16" style="2" customWidth="1"/>
    <col min="8718" max="8718" width="21.5703125" style="2" customWidth="1"/>
    <col min="8719" max="8720" width="9.140625" style="2"/>
    <col min="8721" max="8721" width="14.85546875" style="2" customWidth="1"/>
    <col min="8722" max="8722" width="20.140625" style="2" customWidth="1"/>
    <col min="8723" max="8965" width="9.140625" style="2"/>
    <col min="8966" max="8966" width="41.85546875" style="2" customWidth="1"/>
    <col min="8967" max="8968" width="19" style="2" customWidth="1"/>
    <col min="8969" max="8969" width="33.5703125" style="2" customWidth="1"/>
    <col min="8970" max="8970" width="4.140625" style="2" customWidth="1"/>
    <col min="8971" max="8971" width="20.140625" style="2" customWidth="1"/>
    <col min="8972" max="8972" width="17.140625" style="2" customWidth="1"/>
    <col min="8973" max="8973" width="16" style="2" customWidth="1"/>
    <col min="8974" max="8974" width="21.5703125" style="2" customWidth="1"/>
    <col min="8975" max="8976" width="9.140625" style="2"/>
    <col min="8977" max="8977" width="14.85546875" style="2" customWidth="1"/>
    <col min="8978" max="8978" width="20.140625" style="2" customWidth="1"/>
    <col min="8979" max="9221" width="9.140625" style="2"/>
    <col min="9222" max="9222" width="41.85546875" style="2" customWidth="1"/>
    <col min="9223" max="9224" width="19" style="2" customWidth="1"/>
    <col min="9225" max="9225" width="33.5703125" style="2" customWidth="1"/>
    <col min="9226" max="9226" width="4.140625" style="2" customWidth="1"/>
    <col min="9227" max="9227" width="20.140625" style="2" customWidth="1"/>
    <col min="9228" max="9228" width="17.140625" style="2" customWidth="1"/>
    <col min="9229" max="9229" width="16" style="2" customWidth="1"/>
    <col min="9230" max="9230" width="21.5703125" style="2" customWidth="1"/>
    <col min="9231" max="9232" width="9.140625" style="2"/>
    <col min="9233" max="9233" width="14.85546875" style="2" customWidth="1"/>
    <col min="9234" max="9234" width="20.140625" style="2" customWidth="1"/>
    <col min="9235" max="9477" width="9.140625" style="2"/>
    <col min="9478" max="9478" width="41.85546875" style="2" customWidth="1"/>
    <col min="9479" max="9480" width="19" style="2" customWidth="1"/>
    <col min="9481" max="9481" width="33.5703125" style="2" customWidth="1"/>
    <col min="9482" max="9482" width="4.140625" style="2" customWidth="1"/>
    <col min="9483" max="9483" width="20.140625" style="2" customWidth="1"/>
    <col min="9484" max="9484" width="17.140625" style="2" customWidth="1"/>
    <col min="9485" max="9485" width="16" style="2" customWidth="1"/>
    <col min="9486" max="9486" width="21.5703125" style="2" customWidth="1"/>
    <col min="9487" max="9488" width="9.140625" style="2"/>
    <col min="9489" max="9489" width="14.85546875" style="2" customWidth="1"/>
    <col min="9490" max="9490" width="20.140625" style="2" customWidth="1"/>
    <col min="9491" max="9733" width="9.140625" style="2"/>
    <col min="9734" max="9734" width="41.85546875" style="2" customWidth="1"/>
    <col min="9735" max="9736" width="19" style="2" customWidth="1"/>
    <col min="9737" max="9737" width="33.5703125" style="2" customWidth="1"/>
    <col min="9738" max="9738" width="4.140625" style="2" customWidth="1"/>
    <col min="9739" max="9739" width="20.140625" style="2" customWidth="1"/>
    <col min="9740" max="9740" width="17.140625" style="2" customWidth="1"/>
    <col min="9741" max="9741" width="16" style="2" customWidth="1"/>
    <col min="9742" max="9742" width="21.5703125" style="2" customWidth="1"/>
    <col min="9743" max="9744" width="9.140625" style="2"/>
    <col min="9745" max="9745" width="14.85546875" style="2" customWidth="1"/>
    <col min="9746" max="9746" width="20.140625" style="2" customWidth="1"/>
    <col min="9747" max="9989" width="9.140625" style="2"/>
    <col min="9990" max="9990" width="41.85546875" style="2" customWidth="1"/>
    <col min="9991" max="9992" width="19" style="2" customWidth="1"/>
    <col min="9993" max="9993" width="33.5703125" style="2" customWidth="1"/>
    <col min="9994" max="9994" width="4.140625" style="2" customWidth="1"/>
    <col min="9995" max="9995" width="20.140625" style="2" customWidth="1"/>
    <col min="9996" max="9996" width="17.140625" style="2" customWidth="1"/>
    <col min="9997" max="9997" width="16" style="2" customWidth="1"/>
    <col min="9998" max="9998" width="21.5703125" style="2" customWidth="1"/>
    <col min="9999" max="10000" width="9.140625" style="2"/>
    <col min="10001" max="10001" width="14.85546875" style="2" customWidth="1"/>
    <col min="10002" max="10002" width="20.140625" style="2" customWidth="1"/>
    <col min="10003" max="10245" width="9.140625" style="2"/>
    <col min="10246" max="10246" width="41.85546875" style="2" customWidth="1"/>
    <col min="10247" max="10248" width="19" style="2" customWidth="1"/>
    <col min="10249" max="10249" width="33.5703125" style="2" customWidth="1"/>
    <col min="10250" max="10250" width="4.140625" style="2" customWidth="1"/>
    <col min="10251" max="10251" width="20.140625" style="2" customWidth="1"/>
    <col min="10252" max="10252" width="17.140625" style="2" customWidth="1"/>
    <col min="10253" max="10253" width="16" style="2" customWidth="1"/>
    <col min="10254" max="10254" width="21.5703125" style="2" customWidth="1"/>
    <col min="10255" max="10256" width="9.140625" style="2"/>
    <col min="10257" max="10257" width="14.85546875" style="2" customWidth="1"/>
    <col min="10258" max="10258" width="20.140625" style="2" customWidth="1"/>
    <col min="10259" max="10501" width="9.140625" style="2"/>
    <col min="10502" max="10502" width="41.85546875" style="2" customWidth="1"/>
    <col min="10503" max="10504" width="19" style="2" customWidth="1"/>
    <col min="10505" max="10505" width="33.5703125" style="2" customWidth="1"/>
    <col min="10506" max="10506" width="4.140625" style="2" customWidth="1"/>
    <col min="10507" max="10507" width="20.140625" style="2" customWidth="1"/>
    <col min="10508" max="10508" width="17.140625" style="2" customWidth="1"/>
    <col min="10509" max="10509" width="16" style="2" customWidth="1"/>
    <col min="10510" max="10510" width="21.5703125" style="2" customWidth="1"/>
    <col min="10511" max="10512" width="9.140625" style="2"/>
    <col min="10513" max="10513" width="14.85546875" style="2" customWidth="1"/>
    <col min="10514" max="10514" width="20.140625" style="2" customWidth="1"/>
    <col min="10515" max="10757" width="9.140625" style="2"/>
    <col min="10758" max="10758" width="41.85546875" style="2" customWidth="1"/>
    <col min="10759" max="10760" width="19" style="2" customWidth="1"/>
    <col min="10761" max="10761" width="33.5703125" style="2" customWidth="1"/>
    <col min="10762" max="10762" width="4.140625" style="2" customWidth="1"/>
    <col min="10763" max="10763" width="20.140625" style="2" customWidth="1"/>
    <col min="10764" max="10764" width="17.140625" style="2" customWidth="1"/>
    <col min="10765" max="10765" width="16" style="2" customWidth="1"/>
    <col min="10766" max="10766" width="21.5703125" style="2" customWidth="1"/>
    <col min="10767" max="10768" width="9.140625" style="2"/>
    <col min="10769" max="10769" width="14.85546875" style="2" customWidth="1"/>
    <col min="10770" max="10770" width="20.140625" style="2" customWidth="1"/>
    <col min="10771" max="11013" width="9.140625" style="2"/>
    <col min="11014" max="11014" width="41.85546875" style="2" customWidth="1"/>
    <col min="11015" max="11016" width="19" style="2" customWidth="1"/>
    <col min="11017" max="11017" width="33.5703125" style="2" customWidth="1"/>
    <col min="11018" max="11018" width="4.140625" style="2" customWidth="1"/>
    <col min="11019" max="11019" width="20.140625" style="2" customWidth="1"/>
    <col min="11020" max="11020" width="17.140625" style="2" customWidth="1"/>
    <col min="11021" max="11021" width="16" style="2" customWidth="1"/>
    <col min="11022" max="11022" width="21.5703125" style="2" customWidth="1"/>
    <col min="11023" max="11024" width="9.140625" style="2"/>
    <col min="11025" max="11025" width="14.85546875" style="2" customWidth="1"/>
    <col min="11026" max="11026" width="20.140625" style="2" customWidth="1"/>
    <col min="11027" max="11269" width="9.140625" style="2"/>
    <col min="11270" max="11270" width="41.85546875" style="2" customWidth="1"/>
    <col min="11271" max="11272" width="19" style="2" customWidth="1"/>
    <col min="11273" max="11273" width="33.5703125" style="2" customWidth="1"/>
    <col min="11274" max="11274" width="4.140625" style="2" customWidth="1"/>
    <col min="11275" max="11275" width="20.140625" style="2" customWidth="1"/>
    <col min="11276" max="11276" width="17.140625" style="2" customWidth="1"/>
    <col min="11277" max="11277" width="16" style="2" customWidth="1"/>
    <col min="11278" max="11278" width="21.5703125" style="2" customWidth="1"/>
    <col min="11279" max="11280" width="9.140625" style="2"/>
    <col min="11281" max="11281" width="14.85546875" style="2" customWidth="1"/>
    <col min="11282" max="11282" width="20.140625" style="2" customWidth="1"/>
    <col min="11283" max="11525" width="9.140625" style="2"/>
    <col min="11526" max="11526" width="41.85546875" style="2" customWidth="1"/>
    <col min="11527" max="11528" width="19" style="2" customWidth="1"/>
    <col min="11529" max="11529" width="33.5703125" style="2" customWidth="1"/>
    <col min="11530" max="11530" width="4.140625" style="2" customWidth="1"/>
    <col min="11531" max="11531" width="20.140625" style="2" customWidth="1"/>
    <col min="11532" max="11532" width="17.140625" style="2" customWidth="1"/>
    <col min="11533" max="11533" width="16" style="2" customWidth="1"/>
    <col min="11534" max="11534" width="21.5703125" style="2" customWidth="1"/>
    <col min="11535" max="11536" width="9.140625" style="2"/>
    <col min="11537" max="11537" width="14.85546875" style="2" customWidth="1"/>
    <col min="11538" max="11538" width="20.140625" style="2" customWidth="1"/>
    <col min="11539" max="11781" width="9.140625" style="2"/>
    <col min="11782" max="11782" width="41.85546875" style="2" customWidth="1"/>
    <col min="11783" max="11784" width="19" style="2" customWidth="1"/>
    <col min="11785" max="11785" width="33.5703125" style="2" customWidth="1"/>
    <col min="11786" max="11786" width="4.140625" style="2" customWidth="1"/>
    <col min="11787" max="11787" width="20.140625" style="2" customWidth="1"/>
    <col min="11788" max="11788" width="17.140625" style="2" customWidth="1"/>
    <col min="11789" max="11789" width="16" style="2" customWidth="1"/>
    <col min="11790" max="11790" width="21.5703125" style="2" customWidth="1"/>
    <col min="11791" max="11792" width="9.140625" style="2"/>
    <col min="11793" max="11793" width="14.85546875" style="2" customWidth="1"/>
    <col min="11794" max="11794" width="20.140625" style="2" customWidth="1"/>
    <col min="11795" max="12037" width="9.140625" style="2"/>
    <col min="12038" max="12038" width="41.85546875" style="2" customWidth="1"/>
    <col min="12039" max="12040" width="19" style="2" customWidth="1"/>
    <col min="12041" max="12041" width="33.5703125" style="2" customWidth="1"/>
    <col min="12042" max="12042" width="4.140625" style="2" customWidth="1"/>
    <col min="12043" max="12043" width="20.140625" style="2" customWidth="1"/>
    <col min="12044" max="12044" width="17.140625" style="2" customWidth="1"/>
    <col min="12045" max="12045" width="16" style="2" customWidth="1"/>
    <col min="12046" max="12046" width="21.5703125" style="2" customWidth="1"/>
    <col min="12047" max="12048" width="9.140625" style="2"/>
    <col min="12049" max="12049" width="14.85546875" style="2" customWidth="1"/>
    <col min="12050" max="12050" width="20.140625" style="2" customWidth="1"/>
    <col min="12051" max="12293" width="9.140625" style="2"/>
    <col min="12294" max="12294" width="41.85546875" style="2" customWidth="1"/>
    <col min="12295" max="12296" width="19" style="2" customWidth="1"/>
    <col min="12297" max="12297" width="33.5703125" style="2" customWidth="1"/>
    <col min="12298" max="12298" width="4.140625" style="2" customWidth="1"/>
    <col min="12299" max="12299" width="20.140625" style="2" customWidth="1"/>
    <col min="12300" max="12300" width="17.140625" style="2" customWidth="1"/>
    <col min="12301" max="12301" width="16" style="2" customWidth="1"/>
    <col min="12302" max="12302" width="21.5703125" style="2" customWidth="1"/>
    <col min="12303" max="12304" width="9.140625" style="2"/>
    <col min="12305" max="12305" width="14.85546875" style="2" customWidth="1"/>
    <col min="12306" max="12306" width="20.140625" style="2" customWidth="1"/>
    <col min="12307" max="12549" width="9.140625" style="2"/>
    <col min="12550" max="12550" width="41.85546875" style="2" customWidth="1"/>
    <col min="12551" max="12552" width="19" style="2" customWidth="1"/>
    <col min="12553" max="12553" width="33.5703125" style="2" customWidth="1"/>
    <col min="12554" max="12554" width="4.140625" style="2" customWidth="1"/>
    <col min="12555" max="12555" width="20.140625" style="2" customWidth="1"/>
    <col min="12556" max="12556" width="17.140625" style="2" customWidth="1"/>
    <col min="12557" max="12557" width="16" style="2" customWidth="1"/>
    <col min="12558" max="12558" width="21.5703125" style="2" customWidth="1"/>
    <col min="12559" max="12560" width="9.140625" style="2"/>
    <col min="12561" max="12561" width="14.85546875" style="2" customWidth="1"/>
    <col min="12562" max="12562" width="20.140625" style="2" customWidth="1"/>
    <col min="12563" max="12805" width="9.140625" style="2"/>
    <col min="12806" max="12806" width="41.85546875" style="2" customWidth="1"/>
    <col min="12807" max="12808" width="19" style="2" customWidth="1"/>
    <col min="12809" max="12809" width="33.5703125" style="2" customWidth="1"/>
    <col min="12810" max="12810" width="4.140625" style="2" customWidth="1"/>
    <col min="12811" max="12811" width="20.140625" style="2" customWidth="1"/>
    <col min="12812" max="12812" width="17.140625" style="2" customWidth="1"/>
    <col min="12813" max="12813" width="16" style="2" customWidth="1"/>
    <col min="12814" max="12814" width="21.5703125" style="2" customWidth="1"/>
    <col min="12815" max="12816" width="9.140625" style="2"/>
    <col min="12817" max="12817" width="14.85546875" style="2" customWidth="1"/>
    <col min="12818" max="12818" width="20.140625" style="2" customWidth="1"/>
    <col min="12819" max="13061" width="9.140625" style="2"/>
    <col min="13062" max="13062" width="41.85546875" style="2" customWidth="1"/>
    <col min="13063" max="13064" width="19" style="2" customWidth="1"/>
    <col min="13065" max="13065" width="33.5703125" style="2" customWidth="1"/>
    <col min="13066" max="13066" width="4.140625" style="2" customWidth="1"/>
    <col min="13067" max="13067" width="20.140625" style="2" customWidth="1"/>
    <col min="13068" max="13068" width="17.140625" style="2" customWidth="1"/>
    <col min="13069" max="13069" width="16" style="2" customWidth="1"/>
    <col min="13070" max="13070" width="21.5703125" style="2" customWidth="1"/>
    <col min="13071" max="13072" width="9.140625" style="2"/>
    <col min="13073" max="13073" width="14.85546875" style="2" customWidth="1"/>
    <col min="13074" max="13074" width="20.140625" style="2" customWidth="1"/>
    <col min="13075" max="13317" width="9.140625" style="2"/>
    <col min="13318" max="13318" width="41.85546875" style="2" customWidth="1"/>
    <col min="13319" max="13320" width="19" style="2" customWidth="1"/>
    <col min="13321" max="13321" width="33.5703125" style="2" customWidth="1"/>
    <col min="13322" max="13322" width="4.140625" style="2" customWidth="1"/>
    <col min="13323" max="13323" width="20.140625" style="2" customWidth="1"/>
    <col min="13324" max="13324" width="17.140625" style="2" customWidth="1"/>
    <col min="13325" max="13325" width="16" style="2" customWidth="1"/>
    <col min="13326" max="13326" width="21.5703125" style="2" customWidth="1"/>
    <col min="13327" max="13328" width="9.140625" style="2"/>
    <col min="13329" max="13329" width="14.85546875" style="2" customWidth="1"/>
    <col min="13330" max="13330" width="20.140625" style="2" customWidth="1"/>
    <col min="13331" max="13573" width="9.140625" style="2"/>
    <col min="13574" max="13574" width="41.85546875" style="2" customWidth="1"/>
    <col min="13575" max="13576" width="19" style="2" customWidth="1"/>
    <col min="13577" max="13577" width="33.5703125" style="2" customWidth="1"/>
    <col min="13578" max="13578" width="4.140625" style="2" customWidth="1"/>
    <col min="13579" max="13579" width="20.140625" style="2" customWidth="1"/>
    <col min="13580" max="13580" width="17.140625" style="2" customWidth="1"/>
    <col min="13581" max="13581" width="16" style="2" customWidth="1"/>
    <col min="13582" max="13582" width="21.5703125" style="2" customWidth="1"/>
    <col min="13583" max="13584" width="9.140625" style="2"/>
    <col min="13585" max="13585" width="14.85546875" style="2" customWidth="1"/>
    <col min="13586" max="13586" width="20.140625" style="2" customWidth="1"/>
    <col min="13587" max="13829" width="9.140625" style="2"/>
    <col min="13830" max="13830" width="41.85546875" style="2" customWidth="1"/>
    <col min="13831" max="13832" width="19" style="2" customWidth="1"/>
    <col min="13833" max="13833" width="33.5703125" style="2" customWidth="1"/>
    <col min="13834" max="13834" width="4.140625" style="2" customWidth="1"/>
    <col min="13835" max="13835" width="20.140625" style="2" customWidth="1"/>
    <col min="13836" max="13836" width="17.140625" style="2" customWidth="1"/>
    <col min="13837" max="13837" width="16" style="2" customWidth="1"/>
    <col min="13838" max="13838" width="21.5703125" style="2" customWidth="1"/>
    <col min="13839" max="13840" width="9.140625" style="2"/>
    <col min="13841" max="13841" width="14.85546875" style="2" customWidth="1"/>
    <col min="13842" max="13842" width="20.140625" style="2" customWidth="1"/>
    <col min="13843" max="14085" width="9.140625" style="2"/>
    <col min="14086" max="14086" width="41.85546875" style="2" customWidth="1"/>
    <col min="14087" max="14088" width="19" style="2" customWidth="1"/>
    <col min="14089" max="14089" width="33.5703125" style="2" customWidth="1"/>
    <col min="14090" max="14090" width="4.140625" style="2" customWidth="1"/>
    <col min="14091" max="14091" width="20.140625" style="2" customWidth="1"/>
    <col min="14092" max="14092" width="17.140625" style="2" customWidth="1"/>
    <col min="14093" max="14093" width="16" style="2" customWidth="1"/>
    <col min="14094" max="14094" width="21.5703125" style="2" customWidth="1"/>
    <col min="14095" max="14096" width="9.140625" style="2"/>
    <col min="14097" max="14097" width="14.85546875" style="2" customWidth="1"/>
    <col min="14098" max="14098" width="20.140625" style="2" customWidth="1"/>
    <col min="14099" max="14341" width="9.140625" style="2"/>
    <col min="14342" max="14342" width="41.85546875" style="2" customWidth="1"/>
    <col min="14343" max="14344" width="19" style="2" customWidth="1"/>
    <col min="14345" max="14345" width="33.5703125" style="2" customWidth="1"/>
    <col min="14346" max="14346" width="4.140625" style="2" customWidth="1"/>
    <col min="14347" max="14347" width="20.140625" style="2" customWidth="1"/>
    <col min="14348" max="14348" width="17.140625" style="2" customWidth="1"/>
    <col min="14349" max="14349" width="16" style="2" customWidth="1"/>
    <col min="14350" max="14350" width="21.5703125" style="2" customWidth="1"/>
    <col min="14351" max="14352" width="9.140625" style="2"/>
    <col min="14353" max="14353" width="14.85546875" style="2" customWidth="1"/>
    <col min="14354" max="14354" width="20.140625" style="2" customWidth="1"/>
    <col min="14355" max="14597" width="9.140625" style="2"/>
    <col min="14598" max="14598" width="41.85546875" style="2" customWidth="1"/>
    <col min="14599" max="14600" width="19" style="2" customWidth="1"/>
    <col min="14601" max="14601" width="33.5703125" style="2" customWidth="1"/>
    <col min="14602" max="14602" width="4.140625" style="2" customWidth="1"/>
    <col min="14603" max="14603" width="20.140625" style="2" customWidth="1"/>
    <col min="14604" max="14604" width="17.140625" style="2" customWidth="1"/>
    <col min="14605" max="14605" width="16" style="2" customWidth="1"/>
    <col min="14606" max="14606" width="21.5703125" style="2" customWidth="1"/>
    <col min="14607" max="14608" width="9.140625" style="2"/>
    <col min="14609" max="14609" width="14.85546875" style="2" customWidth="1"/>
    <col min="14610" max="14610" width="20.140625" style="2" customWidth="1"/>
    <col min="14611" max="14853" width="9.140625" style="2"/>
    <col min="14854" max="14854" width="41.85546875" style="2" customWidth="1"/>
    <col min="14855" max="14856" width="19" style="2" customWidth="1"/>
    <col min="14857" max="14857" width="33.5703125" style="2" customWidth="1"/>
    <col min="14858" max="14858" width="4.140625" style="2" customWidth="1"/>
    <col min="14859" max="14859" width="20.140625" style="2" customWidth="1"/>
    <col min="14860" max="14860" width="17.140625" style="2" customWidth="1"/>
    <col min="14861" max="14861" width="16" style="2" customWidth="1"/>
    <col min="14862" max="14862" width="21.5703125" style="2" customWidth="1"/>
    <col min="14863" max="14864" width="9.140625" style="2"/>
    <col min="14865" max="14865" width="14.85546875" style="2" customWidth="1"/>
    <col min="14866" max="14866" width="20.140625" style="2" customWidth="1"/>
    <col min="14867" max="15109" width="9.140625" style="2"/>
    <col min="15110" max="15110" width="41.85546875" style="2" customWidth="1"/>
    <col min="15111" max="15112" width="19" style="2" customWidth="1"/>
    <col min="15113" max="15113" width="33.5703125" style="2" customWidth="1"/>
    <col min="15114" max="15114" width="4.140625" style="2" customWidth="1"/>
    <col min="15115" max="15115" width="20.140625" style="2" customWidth="1"/>
    <col min="15116" max="15116" width="17.140625" style="2" customWidth="1"/>
    <col min="15117" max="15117" width="16" style="2" customWidth="1"/>
    <col min="15118" max="15118" width="21.5703125" style="2" customWidth="1"/>
    <col min="15119" max="15120" width="9.140625" style="2"/>
    <col min="15121" max="15121" width="14.85546875" style="2" customWidth="1"/>
    <col min="15122" max="15122" width="20.140625" style="2" customWidth="1"/>
    <col min="15123" max="15365" width="9.140625" style="2"/>
    <col min="15366" max="15366" width="41.85546875" style="2" customWidth="1"/>
    <col min="15367" max="15368" width="19" style="2" customWidth="1"/>
    <col min="15369" max="15369" width="33.5703125" style="2" customWidth="1"/>
    <col min="15370" max="15370" width="4.140625" style="2" customWidth="1"/>
    <col min="15371" max="15371" width="20.140625" style="2" customWidth="1"/>
    <col min="15372" max="15372" width="17.140625" style="2" customWidth="1"/>
    <col min="15373" max="15373" width="16" style="2" customWidth="1"/>
    <col min="15374" max="15374" width="21.5703125" style="2" customWidth="1"/>
    <col min="15375" max="15376" width="9.140625" style="2"/>
    <col min="15377" max="15377" width="14.85546875" style="2" customWidth="1"/>
    <col min="15378" max="15378" width="20.140625" style="2" customWidth="1"/>
    <col min="15379" max="15621" width="9.140625" style="2"/>
    <col min="15622" max="15622" width="41.85546875" style="2" customWidth="1"/>
    <col min="15623" max="15624" width="19" style="2" customWidth="1"/>
    <col min="15625" max="15625" width="33.5703125" style="2" customWidth="1"/>
    <col min="15626" max="15626" width="4.140625" style="2" customWidth="1"/>
    <col min="15627" max="15627" width="20.140625" style="2" customWidth="1"/>
    <col min="15628" max="15628" width="17.140625" style="2" customWidth="1"/>
    <col min="15629" max="15629" width="16" style="2" customWidth="1"/>
    <col min="15630" max="15630" width="21.5703125" style="2" customWidth="1"/>
    <col min="15631" max="15632" width="9.140625" style="2"/>
    <col min="15633" max="15633" width="14.85546875" style="2" customWidth="1"/>
    <col min="15634" max="15634" width="20.140625" style="2" customWidth="1"/>
    <col min="15635" max="15877" width="9.140625" style="2"/>
    <col min="15878" max="15878" width="41.85546875" style="2" customWidth="1"/>
    <col min="15879" max="15880" width="19" style="2" customWidth="1"/>
    <col min="15881" max="15881" width="33.5703125" style="2" customWidth="1"/>
    <col min="15882" max="15882" width="4.140625" style="2" customWidth="1"/>
    <col min="15883" max="15883" width="20.140625" style="2" customWidth="1"/>
    <col min="15884" max="15884" width="17.140625" style="2" customWidth="1"/>
    <col min="15885" max="15885" width="16" style="2" customWidth="1"/>
    <col min="15886" max="15886" width="21.5703125" style="2" customWidth="1"/>
    <col min="15887" max="15888" width="9.140625" style="2"/>
    <col min="15889" max="15889" width="14.85546875" style="2" customWidth="1"/>
    <col min="15890" max="15890" width="20.140625" style="2" customWidth="1"/>
    <col min="15891" max="16133" width="9.140625" style="2"/>
    <col min="16134" max="16134" width="41.85546875" style="2" customWidth="1"/>
    <col min="16135" max="16136" width="19" style="2" customWidth="1"/>
    <col min="16137" max="16137" width="33.5703125" style="2" customWidth="1"/>
    <col min="16138" max="16138" width="4.140625" style="2" customWidth="1"/>
    <col min="16139" max="16139" width="20.140625" style="2" customWidth="1"/>
    <col min="16140" max="16140" width="17.140625" style="2" customWidth="1"/>
    <col min="16141" max="16141" width="16" style="2" customWidth="1"/>
    <col min="16142" max="16142" width="21.5703125" style="2" customWidth="1"/>
    <col min="16143" max="16144" width="9.140625" style="2"/>
    <col min="16145" max="16145" width="14.85546875" style="2" customWidth="1"/>
    <col min="16146" max="16146" width="20.140625" style="2" customWidth="1"/>
    <col min="16147" max="16379" width="9.140625" style="2"/>
    <col min="16380" max="16384" width="10" style="2" customWidth="1"/>
  </cols>
  <sheetData>
    <row r="1" spans="1:12" ht="22.9" customHeight="1" x14ac:dyDescent="0.3">
      <c r="A1" s="58" t="s">
        <v>97</v>
      </c>
      <c r="B1" s="58"/>
      <c r="C1" s="3"/>
      <c r="D1" s="3"/>
      <c r="E1" s="3"/>
      <c r="F1" s="3"/>
      <c r="G1" s="3"/>
      <c r="H1" s="3"/>
      <c r="I1" s="3"/>
    </row>
    <row r="2" spans="1:12" ht="22.9" customHeight="1" x14ac:dyDescent="0.3">
      <c r="A2" s="58"/>
      <c r="B2" s="58"/>
      <c r="C2" s="3"/>
      <c r="D2" s="3"/>
      <c r="E2" s="3"/>
      <c r="F2" s="3"/>
      <c r="G2" s="3"/>
      <c r="H2" s="3"/>
      <c r="I2" s="3"/>
    </row>
    <row r="3" spans="1:12" ht="75.75" customHeight="1" x14ac:dyDescent="0.2">
      <c r="A3" s="172" t="s">
        <v>98</v>
      </c>
      <c r="B3" s="172"/>
      <c r="C3" s="173"/>
      <c r="D3" s="173"/>
      <c r="E3" s="173"/>
      <c r="F3" s="173"/>
      <c r="G3" s="173"/>
      <c r="H3" s="173"/>
      <c r="I3" s="3"/>
    </row>
    <row r="4" spans="1:12" ht="17.25" customHeight="1" x14ac:dyDescent="0.25">
      <c r="A4" s="27"/>
      <c r="B4" s="84" t="s">
        <v>99</v>
      </c>
      <c r="C4" s="59" t="s">
        <v>99</v>
      </c>
      <c r="D4" s="59" t="s">
        <v>99</v>
      </c>
      <c r="E4" s="59" t="s">
        <v>100</v>
      </c>
      <c r="F4" s="59" t="s">
        <v>100</v>
      </c>
      <c r="G4" s="59" t="s">
        <v>100</v>
      </c>
      <c r="H4" s="59" t="s">
        <v>100</v>
      </c>
      <c r="I4" s="3"/>
    </row>
    <row r="5" spans="1:12" ht="18" x14ac:dyDescent="0.25">
      <c r="A5" s="158" t="s">
        <v>0</v>
      </c>
      <c r="B5" s="74" t="s">
        <v>173</v>
      </c>
      <c r="C5" s="148" t="s">
        <v>101</v>
      </c>
      <c r="D5" s="60" t="s">
        <v>102</v>
      </c>
      <c r="E5" s="60" t="s">
        <v>103</v>
      </c>
      <c r="F5" s="60" t="s">
        <v>104</v>
      </c>
      <c r="G5" s="60" t="s">
        <v>105</v>
      </c>
      <c r="H5" s="60" t="s">
        <v>106</v>
      </c>
      <c r="I5" s="2" t="s">
        <v>1</v>
      </c>
    </row>
    <row r="6" spans="1:12" ht="15.75" x14ac:dyDescent="0.25">
      <c r="A6" s="1"/>
      <c r="B6" s="1"/>
      <c r="I6" s="4"/>
      <c r="J6" s="4"/>
    </row>
    <row r="7" spans="1:12" ht="16.5" x14ac:dyDescent="0.25">
      <c r="A7" s="90" t="s">
        <v>151</v>
      </c>
      <c r="B7" s="61"/>
      <c r="I7" s="62"/>
      <c r="K7" s="5"/>
    </row>
    <row r="8" spans="1:12" ht="15.75" x14ac:dyDescent="0.25">
      <c r="A8" s="1"/>
      <c r="B8" s="1"/>
      <c r="C8" s="6"/>
      <c r="D8" s="6"/>
      <c r="E8" s="6"/>
      <c r="F8" s="6"/>
      <c r="G8" s="6"/>
      <c r="H8" s="6"/>
      <c r="I8" s="7"/>
      <c r="J8" s="8"/>
      <c r="K8" s="8"/>
    </row>
    <row r="9" spans="1:12" x14ac:dyDescent="0.2">
      <c r="A9" s="2" t="s">
        <v>107</v>
      </c>
      <c r="B9" s="63">
        <v>1150.75641361</v>
      </c>
      <c r="C9" s="63">
        <v>1315.5198755600034</v>
      </c>
      <c r="D9" s="63">
        <v>468.26718919999848</v>
      </c>
      <c r="E9" s="63">
        <v>-139.22102221232399</v>
      </c>
      <c r="F9" s="9">
        <v>3271.9969520294999</v>
      </c>
      <c r="G9" s="9">
        <v>358.92112817820703</v>
      </c>
      <c r="H9" s="9">
        <v>1457.88983033011</v>
      </c>
      <c r="I9" s="8"/>
      <c r="J9" s="8"/>
      <c r="K9" s="8"/>
    </row>
    <row r="10" spans="1:12" x14ac:dyDescent="0.2">
      <c r="A10" s="2" t="s">
        <v>108</v>
      </c>
      <c r="B10" s="63" t="s">
        <v>109</v>
      </c>
      <c r="C10" s="63" t="s">
        <v>109</v>
      </c>
      <c r="D10" s="63" t="s">
        <v>109</v>
      </c>
      <c r="E10" s="63" t="s">
        <v>109</v>
      </c>
      <c r="F10" s="9">
        <v>-37.811509809999997</v>
      </c>
      <c r="G10" s="9">
        <v>3.3427591199999966</v>
      </c>
      <c r="H10" s="9">
        <v>0.82883964999999904</v>
      </c>
      <c r="I10" s="8"/>
      <c r="J10" s="8"/>
      <c r="K10" s="8"/>
    </row>
    <row r="11" spans="1:12" x14ac:dyDescent="0.2">
      <c r="A11" s="64" t="s">
        <v>110</v>
      </c>
      <c r="B11" s="63" t="s">
        <v>109</v>
      </c>
      <c r="C11" s="65" t="s">
        <v>109</v>
      </c>
      <c r="D11" s="65" t="s">
        <v>109</v>
      </c>
      <c r="E11" s="65" t="s">
        <v>109</v>
      </c>
      <c r="F11" s="66">
        <v>37.811509809999997</v>
      </c>
      <c r="G11" s="66">
        <v>34.46875069</v>
      </c>
      <c r="H11" s="66">
        <v>33.639911040000001</v>
      </c>
      <c r="I11" s="8"/>
      <c r="J11" s="8"/>
      <c r="K11" s="8"/>
    </row>
    <row r="12" spans="1:12" x14ac:dyDescent="0.2">
      <c r="A12" s="64" t="s">
        <v>111</v>
      </c>
      <c r="B12" s="63" t="s">
        <v>109</v>
      </c>
      <c r="C12" s="65" t="s">
        <v>109</v>
      </c>
      <c r="D12" s="65" t="s">
        <v>109</v>
      </c>
      <c r="E12" s="65" t="s">
        <v>109</v>
      </c>
      <c r="F12" s="66">
        <v>0</v>
      </c>
      <c r="G12" s="66">
        <v>37.811509809999997</v>
      </c>
      <c r="H12" s="66">
        <v>34.46875069</v>
      </c>
      <c r="I12" s="8"/>
      <c r="J12" s="8"/>
      <c r="K12" s="8"/>
    </row>
    <row r="13" spans="1:12" x14ac:dyDescent="0.2">
      <c r="A13" s="10" t="s">
        <v>112</v>
      </c>
      <c r="B13" s="67" t="s">
        <v>109</v>
      </c>
      <c r="C13" s="67" t="s">
        <v>109</v>
      </c>
      <c r="D13" s="67" t="s">
        <v>109</v>
      </c>
      <c r="E13" s="67" t="s">
        <v>109</v>
      </c>
      <c r="F13" s="68">
        <v>7.5623019619999994</v>
      </c>
      <c r="G13" s="68">
        <v>-0.66855182399999935</v>
      </c>
      <c r="H13" s="68">
        <v>-0.16576792999999981</v>
      </c>
      <c r="I13" s="8"/>
      <c r="J13" s="8"/>
      <c r="K13" s="8"/>
      <c r="L13" s="8"/>
    </row>
    <row r="14" spans="1:12" s="1" customFormat="1" ht="15.75" x14ac:dyDescent="0.25">
      <c r="A14" s="1" t="s">
        <v>2</v>
      </c>
      <c r="B14" s="11">
        <f>SUM(B9)</f>
        <v>1150.75641361</v>
      </c>
      <c r="C14" s="11">
        <f>SUM(C9)</f>
        <v>1315.5198755600034</v>
      </c>
      <c r="D14" s="11">
        <f>SUM(D9)</f>
        <v>468.26718919999848</v>
      </c>
      <c r="E14" s="11">
        <f>E9</f>
        <v>-139.22102221232399</v>
      </c>
      <c r="F14" s="11">
        <f>F9+F10+F13</f>
        <v>3241.7477441814999</v>
      </c>
      <c r="G14" s="11">
        <f>G9+G10+G13</f>
        <v>361.59533547420699</v>
      </c>
      <c r="H14" s="11">
        <f>H9+H10+H13</f>
        <v>1458.5529020501101</v>
      </c>
      <c r="I14" s="6"/>
      <c r="J14" s="6"/>
      <c r="K14" s="6"/>
    </row>
    <row r="15" spans="1:12" x14ac:dyDescent="0.2">
      <c r="A15" s="25" t="s">
        <v>113</v>
      </c>
      <c r="B15" s="9">
        <f t="shared" ref="B15:D15" si="0">(B16+B17)/2</f>
        <v>7160.7149693999991</v>
      </c>
      <c r="C15" s="9">
        <f t="shared" si="0"/>
        <v>8440.4275909599983</v>
      </c>
      <c r="D15" s="9">
        <f t="shared" si="0"/>
        <v>11211.352775444997</v>
      </c>
      <c r="E15" s="9">
        <f>(E16+E17)/2</f>
        <v>10878.668523493034</v>
      </c>
      <c r="F15" s="9">
        <f>(F16+F17)/2</f>
        <v>12103.36220092495</v>
      </c>
      <c r="G15" s="9">
        <f>(G16+G17)/2</f>
        <v>11663.09608827</v>
      </c>
      <c r="H15" s="9">
        <f>(H16+H17)/2</f>
        <v>12146.888037315</v>
      </c>
      <c r="I15" s="25"/>
      <c r="J15" s="8"/>
      <c r="K15" s="8"/>
    </row>
    <row r="16" spans="1:12" x14ac:dyDescent="0.2">
      <c r="A16" s="64" t="s">
        <v>110</v>
      </c>
      <c r="B16" s="66">
        <v>7262.6962863899998</v>
      </c>
      <c r="C16" s="66">
        <f>D17</f>
        <v>9618.1588955299976</v>
      </c>
      <c r="D16" s="66">
        <v>12804.546655359998</v>
      </c>
      <c r="E16" s="66">
        <v>12788.291279719866</v>
      </c>
      <c r="F16" s="66">
        <f>G17</f>
        <v>11418.43312213</v>
      </c>
      <c r="G16" s="66">
        <v>11907.75905441</v>
      </c>
      <c r="H16" s="66">
        <v>12386.017020220001</v>
      </c>
      <c r="J16" s="8"/>
      <c r="K16" s="25" t="s">
        <v>1</v>
      </c>
    </row>
    <row r="17" spans="1:11" x14ac:dyDescent="0.2">
      <c r="A17" s="64" t="s">
        <v>111</v>
      </c>
      <c r="B17" s="66">
        <v>7058.7336524099983</v>
      </c>
      <c r="C17" s="66">
        <v>7262.6962863899998</v>
      </c>
      <c r="D17" s="66">
        <v>9618.1588955299976</v>
      </c>
      <c r="E17" s="66">
        <v>8969.0457672661996</v>
      </c>
      <c r="F17" s="66">
        <v>12788.291279719901</v>
      </c>
      <c r="G17" s="66">
        <v>11418.43312213</v>
      </c>
      <c r="H17" s="66">
        <v>11907.75905441</v>
      </c>
      <c r="J17" s="8"/>
      <c r="K17" s="8"/>
    </row>
    <row r="18" spans="1:11" ht="30" x14ac:dyDescent="0.2">
      <c r="A18" s="25" t="s">
        <v>114</v>
      </c>
      <c r="B18" s="25"/>
      <c r="C18" s="63"/>
      <c r="D18" s="63"/>
      <c r="E18" s="63" t="s">
        <v>109</v>
      </c>
      <c r="F18" s="9">
        <f>(F11+F12)/2*0.8</f>
        <v>15.124603923999999</v>
      </c>
      <c r="G18" s="9">
        <f>(G11+G12)/2*0.8</f>
        <v>28.912104200000002</v>
      </c>
      <c r="H18" s="9">
        <f>(H11+H12)/2*0.8</f>
        <v>27.243464692</v>
      </c>
      <c r="I18" s="69"/>
      <c r="J18" s="8"/>
      <c r="K18" s="8"/>
    </row>
    <row r="19" spans="1:11" ht="15.75" x14ac:dyDescent="0.25">
      <c r="A19" s="1" t="s">
        <v>2</v>
      </c>
      <c r="B19" s="11">
        <f>B15</f>
        <v>7160.7149693999991</v>
      </c>
      <c r="C19" s="11">
        <f>C15</f>
        <v>8440.4275909599983</v>
      </c>
      <c r="D19" s="11">
        <f t="shared" ref="D19" si="1">D15</f>
        <v>11211.352775444997</v>
      </c>
      <c r="E19" s="11">
        <f>E15</f>
        <v>10878.668523493034</v>
      </c>
      <c r="F19" s="11">
        <f>F15+F18</f>
        <v>12118.48680484895</v>
      </c>
      <c r="G19" s="11">
        <f>G15+G18</f>
        <v>11692.008192470001</v>
      </c>
      <c r="H19" s="11">
        <f>H15+H18</f>
        <v>12174.131502007</v>
      </c>
      <c r="I19" s="7"/>
      <c r="J19" s="8"/>
      <c r="K19" s="8"/>
    </row>
    <row r="20" spans="1:11" ht="15.75" x14ac:dyDescent="0.25">
      <c r="A20" s="1"/>
      <c r="B20" s="1"/>
      <c r="C20" s="6"/>
      <c r="D20" s="6"/>
      <c r="E20" s="6"/>
      <c r="F20" s="6"/>
      <c r="G20" s="6"/>
      <c r="H20" s="6"/>
      <c r="I20" s="7"/>
      <c r="J20" s="8"/>
      <c r="K20" s="8"/>
    </row>
    <row r="21" spans="1:11" s="12" customFormat="1" ht="15.75" x14ac:dyDescent="0.25">
      <c r="A21" s="40" t="s">
        <v>158</v>
      </c>
      <c r="B21" s="13">
        <f>(B14/B19)</f>
        <v>0.16070412221789951</v>
      </c>
      <c r="C21" s="13">
        <f>(C14/C19)</f>
        <v>0.15585938761787052</v>
      </c>
      <c r="D21" s="13">
        <f t="shared" ref="D21" si="2">(D14/D19)</f>
        <v>4.1767233497958696E-2</v>
      </c>
      <c r="E21" s="13">
        <f>(E14/E19)</f>
        <v>-1.2797615986889312E-2</v>
      </c>
      <c r="F21" s="13">
        <f>(F14/F19)</f>
        <v>0.26750433419495778</v>
      </c>
      <c r="G21" s="13">
        <f>(G14/G19)</f>
        <v>3.0926709041059781E-2</v>
      </c>
      <c r="H21" s="13">
        <f>(H14/H19)</f>
        <v>0.11980755274490475</v>
      </c>
      <c r="I21" s="70"/>
      <c r="J21" s="13"/>
      <c r="K21" s="8"/>
    </row>
    <row r="22" spans="1:11" s="12" customFormat="1" ht="16.5" x14ac:dyDescent="0.25">
      <c r="A22" s="61"/>
      <c r="B22" s="13"/>
      <c r="C22" s="13"/>
      <c r="D22" s="13"/>
      <c r="E22" s="13"/>
      <c r="F22" s="13"/>
      <c r="G22" s="13"/>
      <c r="H22" s="13"/>
      <c r="I22" s="70"/>
      <c r="J22" s="13"/>
      <c r="K22" s="8"/>
    </row>
    <row r="23" spans="1:11" s="12" customFormat="1" ht="15.75" x14ac:dyDescent="0.25">
      <c r="A23" s="13"/>
      <c r="B23" s="13"/>
      <c r="C23" s="13"/>
      <c r="D23" s="13"/>
      <c r="E23" s="13"/>
      <c r="F23" s="13"/>
      <c r="G23" s="13"/>
      <c r="H23" s="13"/>
      <c r="K23" s="25"/>
    </row>
    <row r="24" spans="1:11" s="12" customFormat="1" ht="16.5" x14ac:dyDescent="0.25">
      <c r="A24" s="61" t="s">
        <v>156</v>
      </c>
      <c r="B24" s="61"/>
      <c r="C24" s="13"/>
      <c r="D24" s="13"/>
      <c r="E24" s="13"/>
      <c r="F24" s="13"/>
      <c r="G24" s="13"/>
      <c r="H24" s="13"/>
      <c r="K24" s="25"/>
    </row>
    <row r="25" spans="1:11" s="12" customFormat="1" ht="16.5" x14ac:dyDescent="0.25">
      <c r="A25" s="61"/>
      <c r="B25" s="61"/>
      <c r="C25" s="13"/>
      <c r="D25" s="13"/>
      <c r="E25" s="13"/>
      <c r="F25" s="13"/>
      <c r="G25" s="13"/>
      <c r="H25" s="13"/>
      <c r="K25" s="25"/>
    </row>
    <row r="26" spans="1:11" s="12" customFormat="1" ht="15.75" x14ac:dyDescent="0.25">
      <c r="A26" s="15" t="s">
        <v>82</v>
      </c>
      <c r="B26" s="68">
        <v>1192.9846516699961</v>
      </c>
      <c r="C26" s="68">
        <v>1045.532709639999</v>
      </c>
      <c r="D26" s="112"/>
      <c r="E26" s="112"/>
      <c r="F26" s="112"/>
      <c r="G26" s="112"/>
      <c r="H26" s="112"/>
      <c r="K26" s="25"/>
    </row>
    <row r="27" spans="1:11" s="12" customFormat="1" ht="30.75" x14ac:dyDescent="0.25">
      <c r="A27" s="25" t="s">
        <v>155</v>
      </c>
      <c r="B27" s="9">
        <f t="shared" ref="B27:C27" si="3">(B28+B29)/2</f>
        <v>5608.6973645845446</v>
      </c>
      <c r="C27" s="9">
        <f t="shared" si="3"/>
        <v>5769.9207143848653</v>
      </c>
      <c r="D27" s="9"/>
      <c r="E27" s="9"/>
      <c r="F27" s="9"/>
      <c r="G27" s="13"/>
      <c r="H27" s="13"/>
      <c r="K27" s="25"/>
    </row>
    <row r="28" spans="1:11" s="12" customFormat="1" ht="15.75" x14ac:dyDescent="0.25">
      <c r="A28" s="64" t="s">
        <v>110</v>
      </c>
      <c r="B28" s="66">
        <v>5848.8982160272399</v>
      </c>
      <c r="C28" s="66">
        <v>5690.9432127424898</v>
      </c>
      <c r="D28" s="66"/>
      <c r="E28" s="66"/>
      <c r="F28" s="66"/>
      <c r="G28" s="13"/>
      <c r="H28" s="13"/>
      <c r="K28" s="25"/>
    </row>
    <row r="29" spans="1:11" s="12" customFormat="1" ht="15.75" x14ac:dyDescent="0.25">
      <c r="A29" s="64" t="s">
        <v>111</v>
      </c>
      <c r="B29" s="66">
        <v>5368.4965131418503</v>
      </c>
      <c r="C29" s="66">
        <v>5848.8982160272399</v>
      </c>
      <c r="D29" s="66"/>
      <c r="E29" s="66"/>
      <c r="F29" s="66"/>
      <c r="G29" s="13"/>
      <c r="H29" s="13"/>
      <c r="K29" s="25"/>
    </row>
    <row r="30" spans="1:11" s="12" customFormat="1" ht="15.75" x14ac:dyDescent="0.25">
      <c r="A30" s="13" t="s">
        <v>136</v>
      </c>
      <c r="B30" s="85">
        <f>B26/B27</f>
        <v>0.2127026248916471</v>
      </c>
      <c r="C30" s="85">
        <f>C26/C27</f>
        <v>0.18120399939524365</v>
      </c>
      <c r="D30" s="112"/>
      <c r="E30" s="112"/>
      <c r="F30" s="112"/>
      <c r="G30" s="112"/>
      <c r="H30" s="112"/>
      <c r="K30" s="25"/>
    </row>
    <row r="31" spans="1:11" s="12" customFormat="1" ht="16.5" x14ac:dyDescent="0.25">
      <c r="A31" s="61"/>
      <c r="B31" s="61"/>
      <c r="C31" s="13"/>
      <c r="D31" s="13"/>
      <c r="E31" s="13"/>
      <c r="F31" s="13"/>
      <c r="G31" s="13"/>
      <c r="H31" s="13"/>
      <c r="K31" s="25"/>
    </row>
    <row r="32" spans="1:11" s="12" customFormat="1" ht="16.5" x14ac:dyDescent="0.25">
      <c r="A32" s="61"/>
      <c r="B32" s="61"/>
      <c r="C32" s="13"/>
      <c r="D32" s="13"/>
      <c r="E32" s="13"/>
      <c r="F32" s="13"/>
      <c r="G32" s="13"/>
      <c r="H32" s="13"/>
      <c r="K32" s="25"/>
    </row>
    <row r="33" spans="1:11" s="12" customFormat="1" ht="16.5" x14ac:dyDescent="0.25">
      <c r="A33" s="61" t="s">
        <v>179</v>
      </c>
      <c r="B33" s="61"/>
      <c r="C33" s="13"/>
      <c r="D33" s="13"/>
      <c r="E33" s="13"/>
      <c r="F33" s="13"/>
      <c r="G33" s="13"/>
      <c r="H33" s="13"/>
      <c r="K33" s="25"/>
    </row>
    <row r="34" spans="1:11" s="12" customFormat="1" ht="16.5" x14ac:dyDescent="0.25">
      <c r="A34" s="61"/>
      <c r="B34" s="61"/>
      <c r="C34" s="13"/>
      <c r="D34" s="13"/>
      <c r="E34" s="13"/>
      <c r="F34" s="13"/>
      <c r="G34" s="13"/>
      <c r="H34" s="13"/>
      <c r="K34" s="25"/>
    </row>
    <row r="35" spans="1:11" s="12" customFormat="1" ht="15.75" x14ac:dyDescent="0.25">
      <c r="A35" s="15" t="s">
        <v>82</v>
      </c>
      <c r="B35" s="68">
        <v>1192.9846516699961</v>
      </c>
      <c r="C35" s="68">
        <v>1045.5327096399976</v>
      </c>
      <c r="D35" s="13"/>
      <c r="E35" s="13"/>
      <c r="F35" s="13"/>
      <c r="G35" s="13"/>
      <c r="H35" s="13"/>
      <c r="K35" s="25"/>
    </row>
    <row r="36" spans="1:11" s="12" customFormat="1" ht="30.75" x14ac:dyDescent="0.25">
      <c r="A36" s="25" t="s">
        <v>174</v>
      </c>
      <c r="B36" s="9">
        <f t="shared" ref="B36:C36" si="4">(B37+B38)/2</f>
        <v>4044.7150287984605</v>
      </c>
      <c r="C36" s="9">
        <f t="shared" si="4"/>
        <v>4227.2774263389256</v>
      </c>
      <c r="D36" s="13"/>
      <c r="E36" s="13"/>
      <c r="F36" s="13"/>
      <c r="G36" s="13"/>
      <c r="H36" s="13"/>
      <c r="K36" s="25"/>
    </row>
    <row r="37" spans="1:11" s="12" customFormat="1" ht="15.75" x14ac:dyDescent="0.25">
      <c r="A37" s="64" t="s">
        <v>110</v>
      </c>
      <c r="B37" s="66">
        <v>4250.4944807801103</v>
      </c>
      <c r="C37" s="66">
        <v>4204.06037189774</v>
      </c>
      <c r="D37" s="13"/>
      <c r="E37" s="13"/>
      <c r="F37" s="13"/>
      <c r="G37" s="13"/>
      <c r="H37" s="13"/>
      <c r="K37" s="25"/>
    </row>
    <row r="38" spans="1:11" s="12" customFormat="1" ht="15.75" x14ac:dyDescent="0.25">
      <c r="A38" s="64" t="s">
        <v>111</v>
      </c>
      <c r="B38" s="66">
        <v>3838.9355768168102</v>
      </c>
      <c r="C38" s="66">
        <v>4250.4944807801103</v>
      </c>
      <c r="D38" s="13"/>
      <c r="E38" s="13"/>
      <c r="F38" s="13"/>
      <c r="G38" s="13"/>
      <c r="H38" s="13"/>
      <c r="K38" s="25"/>
    </row>
    <row r="39" spans="1:11" s="12" customFormat="1" ht="15.75" x14ac:dyDescent="0.25">
      <c r="A39" s="40" t="s">
        <v>175</v>
      </c>
      <c r="B39" s="85">
        <f>B35/B36</f>
        <v>0.29494899966398597</v>
      </c>
      <c r="C39" s="85">
        <f>C35/C36</f>
        <v>0.24733004347563992</v>
      </c>
      <c r="D39" s="13"/>
      <c r="E39" s="13"/>
      <c r="F39" s="13"/>
      <c r="G39" s="13"/>
      <c r="H39" s="13"/>
      <c r="K39" s="25"/>
    </row>
    <row r="40" spans="1:11" s="12" customFormat="1" ht="16.5" x14ac:dyDescent="0.25">
      <c r="A40" s="61"/>
      <c r="B40" s="61"/>
      <c r="C40" s="13"/>
      <c r="D40" s="13"/>
      <c r="E40" s="13"/>
      <c r="F40" s="13"/>
      <c r="G40" s="13"/>
      <c r="H40" s="13"/>
      <c r="K40" s="25"/>
    </row>
    <row r="41" spans="1:11" s="12" customFormat="1" ht="16.5" x14ac:dyDescent="0.25">
      <c r="A41" s="61"/>
      <c r="B41" s="61"/>
      <c r="C41" s="13"/>
      <c r="D41" s="13"/>
      <c r="E41" s="13"/>
      <c r="F41" s="13"/>
      <c r="G41" s="13"/>
      <c r="H41" s="13"/>
      <c r="K41" s="25"/>
    </row>
    <row r="42" spans="1:11" s="12" customFormat="1" ht="16.5" x14ac:dyDescent="0.25">
      <c r="A42" s="86" t="s">
        <v>14</v>
      </c>
      <c r="B42" s="13"/>
      <c r="C42" s="13"/>
      <c r="D42" s="13"/>
      <c r="E42" s="13"/>
      <c r="F42" s="13"/>
      <c r="G42" s="13"/>
      <c r="H42" s="13"/>
      <c r="K42" s="25"/>
    </row>
    <row r="43" spans="1:11" s="12" customFormat="1" ht="15.75" x14ac:dyDescent="0.25">
      <c r="A43" s="13"/>
      <c r="B43" s="13"/>
      <c r="C43" s="13"/>
      <c r="D43" s="13"/>
      <c r="E43" s="13"/>
      <c r="F43" s="13"/>
      <c r="G43" s="13"/>
      <c r="H43" s="165"/>
      <c r="I43" s="87"/>
      <c r="K43" s="25"/>
    </row>
    <row r="44" spans="1:11" s="12" customFormat="1" ht="15.75" x14ac:dyDescent="0.25">
      <c r="A44" s="45" t="s">
        <v>15</v>
      </c>
      <c r="B44" s="68">
        <v>2595.63856493</v>
      </c>
      <c r="C44" s="68">
        <v>2603.91059322</v>
      </c>
      <c r="D44" s="68">
        <v>3288.1987968900003</v>
      </c>
      <c r="E44" s="68">
        <v>3288.1987968800004</v>
      </c>
      <c r="F44" s="68">
        <v>4210.4873371399999</v>
      </c>
      <c r="G44" s="68">
        <v>4905.6479955599998</v>
      </c>
      <c r="H44" s="126"/>
      <c r="I44" s="87"/>
      <c r="K44" s="25"/>
    </row>
    <row r="45" spans="1:11" s="12" customFormat="1" ht="15.75" x14ac:dyDescent="0.25">
      <c r="A45" s="12" t="s">
        <v>15</v>
      </c>
      <c r="B45" s="9">
        <v>2595.63856493</v>
      </c>
      <c r="C45" s="9">
        <v>2603.91059322</v>
      </c>
      <c r="D45" s="9">
        <v>3288.1987968900003</v>
      </c>
      <c r="E45" s="9">
        <v>3288.1987968800004</v>
      </c>
      <c r="F45" s="9">
        <v>4210.4873371399999</v>
      </c>
      <c r="G45" s="9">
        <v>4905.6479955599998</v>
      </c>
      <c r="H45" s="126"/>
      <c r="I45" s="87"/>
      <c r="K45" s="25"/>
    </row>
    <row r="46" spans="1:11" s="12" customFormat="1" ht="15.75" x14ac:dyDescent="0.25">
      <c r="A46" s="12" t="s">
        <v>16</v>
      </c>
      <c r="B46" s="9" vm="18">
        <v>7058.7336524099983</v>
      </c>
      <c r="C46" s="9" vm="6">
        <v>7687.0433352299997</v>
      </c>
      <c r="D46" s="9" vm="7">
        <v>10177.774642419998</v>
      </c>
      <c r="E46" s="9">
        <v>9543.1311616764742</v>
      </c>
      <c r="F46" s="9">
        <v>13464.344159770479</v>
      </c>
      <c r="G46" s="9">
        <v>12258.248730473435</v>
      </c>
      <c r="H46" s="126"/>
      <c r="I46" s="87"/>
      <c r="K46" s="25"/>
    </row>
    <row r="47" spans="1:11" s="12" customFormat="1" ht="15.75" x14ac:dyDescent="0.25">
      <c r="A47" s="13" t="s">
        <v>118</v>
      </c>
      <c r="B47" s="82">
        <f t="shared" ref="B47:G47" si="5">B44/(B45+B46)</f>
        <v>0.26885627635819059</v>
      </c>
      <c r="C47" s="82">
        <f t="shared" si="5"/>
        <v>0.25302907887103865</v>
      </c>
      <c r="D47" s="82">
        <f t="shared" si="5"/>
        <v>0.24418574800474946</v>
      </c>
      <c r="E47" s="82">
        <f t="shared" si="5"/>
        <v>0.25626328739892545</v>
      </c>
      <c r="F47" s="82">
        <f t="shared" si="5"/>
        <v>0.23821937639835397</v>
      </c>
      <c r="G47" s="82">
        <f t="shared" si="5"/>
        <v>0.28581202007113754</v>
      </c>
      <c r="H47" s="166"/>
      <c r="I47" s="87"/>
      <c r="K47" s="25"/>
    </row>
    <row r="48" spans="1:11" s="12" customFormat="1" ht="16.5" x14ac:dyDescent="0.25">
      <c r="A48" s="61"/>
      <c r="B48" s="61"/>
      <c r="C48" s="13"/>
      <c r="D48" s="13"/>
      <c r="E48" s="13"/>
      <c r="F48" s="13"/>
      <c r="G48" s="13"/>
      <c r="H48" s="165"/>
      <c r="I48" s="87"/>
      <c r="K48" s="25"/>
    </row>
    <row r="49" spans="1:11" s="12" customFormat="1" ht="16.5" x14ac:dyDescent="0.25">
      <c r="A49" s="61"/>
      <c r="B49" s="61"/>
      <c r="C49" s="13"/>
      <c r="D49" s="13"/>
      <c r="E49" s="13"/>
      <c r="F49" s="13"/>
      <c r="G49" s="13"/>
      <c r="H49" s="165"/>
      <c r="I49" s="87"/>
      <c r="K49" s="25"/>
    </row>
    <row r="50" spans="1:11" s="12" customFormat="1" ht="16.5" x14ac:dyDescent="0.25">
      <c r="A50" s="119" t="s">
        <v>159</v>
      </c>
      <c r="B50" s="90"/>
      <c r="C50" s="35"/>
      <c r="D50" s="35"/>
      <c r="F50" s="13"/>
      <c r="G50" s="13"/>
      <c r="H50" s="165"/>
      <c r="I50" s="87"/>
      <c r="K50" s="25"/>
    </row>
    <row r="51" spans="1:11" s="12" customFormat="1" ht="16.5" x14ac:dyDescent="0.25">
      <c r="A51" s="90"/>
      <c r="B51" s="90"/>
      <c r="C51" s="35"/>
      <c r="D51" s="35"/>
      <c r="E51" s="13"/>
      <c r="F51" s="13"/>
      <c r="G51" s="13"/>
      <c r="H51" s="165"/>
      <c r="I51" s="87"/>
      <c r="K51" s="25"/>
    </row>
    <row r="52" spans="1:11" s="12" customFormat="1" x14ac:dyDescent="0.2">
      <c r="A52" s="99" t="s">
        <v>84</v>
      </c>
      <c r="B52" s="105">
        <v>9450.0116445800031</v>
      </c>
      <c r="C52" s="105">
        <v>8417</v>
      </c>
      <c r="D52" s="105">
        <v>8062</v>
      </c>
      <c r="E52" s="122" t="s">
        <v>109</v>
      </c>
      <c r="F52" s="122" t="s">
        <v>109</v>
      </c>
      <c r="G52" s="122" t="s">
        <v>109</v>
      </c>
      <c r="H52" s="122"/>
      <c r="I52" s="87"/>
      <c r="K52" s="25"/>
    </row>
    <row r="53" spans="1:11" s="12" customFormat="1" x14ac:dyDescent="0.2">
      <c r="A53" s="99" t="s">
        <v>138</v>
      </c>
      <c r="B53" s="105">
        <v>-909.1248621899997</v>
      </c>
      <c r="C53" s="105">
        <v>-1005</v>
      </c>
      <c r="D53" s="105">
        <v>-894</v>
      </c>
      <c r="E53" s="122" t="s">
        <v>109</v>
      </c>
      <c r="F53" s="122" t="s">
        <v>109</v>
      </c>
      <c r="G53" s="122" t="s">
        <v>109</v>
      </c>
      <c r="H53" s="122"/>
      <c r="I53" s="87"/>
      <c r="K53" s="25"/>
    </row>
    <row r="54" spans="1:11" s="12" customFormat="1" x14ac:dyDescent="0.2">
      <c r="A54" s="100" t="s">
        <v>86</v>
      </c>
      <c r="B54" s="106" vm="21">
        <v>-292.23775164000006</v>
      </c>
      <c r="C54" s="107" t="s">
        <v>109</v>
      </c>
      <c r="D54" s="107" t="s">
        <v>109</v>
      </c>
      <c r="E54" s="67" t="s">
        <v>109</v>
      </c>
      <c r="F54" s="67" t="s">
        <v>109</v>
      </c>
      <c r="G54" s="67" t="s">
        <v>109</v>
      </c>
      <c r="H54" s="122"/>
      <c r="I54" s="87"/>
      <c r="K54" s="25"/>
    </row>
    <row r="55" spans="1:11" s="12" customFormat="1" ht="16.5" x14ac:dyDescent="0.25">
      <c r="A55" s="108" t="s">
        <v>147</v>
      </c>
      <c r="B55" s="109">
        <f>SUM(B52:B54)</f>
        <v>8248.6490307500044</v>
      </c>
      <c r="C55" s="109">
        <f t="shared" ref="C55:D55" si="6">SUM(C52:C54)</f>
        <v>7412</v>
      </c>
      <c r="D55" s="109">
        <f t="shared" si="6"/>
        <v>7168</v>
      </c>
      <c r="E55" s="112" t="s">
        <v>109</v>
      </c>
      <c r="F55" s="112" t="s">
        <v>109</v>
      </c>
      <c r="G55" s="112" t="s">
        <v>109</v>
      </c>
      <c r="H55" s="112"/>
      <c r="I55" s="87"/>
      <c r="K55" s="25"/>
    </row>
    <row r="56" spans="1:11" s="12" customFormat="1" ht="16.5" x14ac:dyDescent="0.25">
      <c r="A56" s="61"/>
      <c r="B56" s="61"/>
      <c r="C56" s="13"/>
      <c r="D56" s="13"/>
      <c r="E56" s="13"/>
      <c r="F56" s="13"/>
      <c r="G56" s="13"/>
      <c r="H56" s="165"/>
      <c r="I56" s="87"/>
      <c r="K56" s="25"/>
    </row>
    <row r="57" spans="1:11" s="12" customFormat="1" ht="16.5" x14ac:dyDescent="0.25">
      <c r="A57" s="61"/>
      <c r="B57" s="61"/>
      <c r="C57" s="13"/>
      <c r="D57" s="13"/>
      <c r="E57" s="13"/>
      <c r="F57" s="13"/>
      <c r="G57" s="13"/>
      <c r="H57" s="165"/>
      <c r="I57" s="87"/>
      <c r="K57" s="25"/>
    </row>
    <row r="58" spans="1:11" s="12" customFormat="1" ht="16.5" x14ac:dyDescent="0.25">
      <c r="A58" s="61" t="s">
        <v>3</v>
      </c>
      <c r="B58" s="61"/>
      <c r="C58" s="13"/>
      <c r="D58" s="13"/>
      <c r="E58" s="13"/>
      <c r="F58" s="13"/>
      <c r="G58" s="13"/>
      <c r="H58" s="165"/>
      <c r="I58" s="87"/>
      <c r="K58" s="25"/>
    </row>
    <row r="59" spans="1:11" s="12" customFormat="1" ht="15.75" x14ac:dyDescent="0.25">
      <c r="A59" s="13"/>
      <c r="B59" s="13"/>
      <c r="C59" s="13"/>
      <c r="D59" s="13"/>
      <c r="E59" s="13"/>
      <c r="F59" s="13"/>
      <c r="G59" s="13"/>
      <c r="H59" s="165"/>
      <c r="I59" s="87"/>
      <c r="K59" s="25"/>
    </row>
    <row r="60" spans="1:11" s="12" customFormat="1" ht="15.75" x14ac:dyDescent="0.25">
      <c r="A60" s="14" t="s">
        <v>4</v>
      </c>
      <c r="B60" s="9">
        <v>8248.6490307500044</v>
      </c>
      <c r="C60" s="9" vm="1">
        <v>7411.9625241699987</v>
      </c>
      <c r="D60" s="9" vm="2">
        <v>7168.3318224999985</v>
      </c>
      <c r="E60" s="9">
        <v>6921.5865866200002</v>
      </c>
      <c r="F60" s="9">
        <v>6555.3933707752603</v>
      </c>
      <c r="G60" s="9">
        <v>5773.43170326364</v>
      </c>
      <c r="H60" s="126"/>
      <c r="I60" s="87"/>
      <c r="K60" s="25"/>
    </row>
    <row r="61" spans="1:11" s="12" customFormat="1" ht="15.75" x14ac:dyDescent="0.25">
      <c r="A61" s="14" t="s">
        <v>5</v>
      </c>
      <c r="B61" s="9" vm="19">
        <v>137.60680445999995</v>
      </c>
      <c r="C61" s="9" vm="3">
        <v>123.51793443999996</v>
      </c>
      <c r="D61" s="9" vm="4">
        <v>109.06755546999999</v>
      </c>
      <c r="E61" s="9">
        <v>415.90058339000001</v>
      </c>
      <c r="F61" s="9">
        <v>330.88453471333895</v>
      </c>
      <c r="G61" s="9">
        <v>38.773517723796701</v>
      </c>
      <c r="H61" s="126"/>
      <c r="I61" s="87"/>
      <c r="K61" s="25"/>
    </row>
    <row r="62" spans="1:11" s="12" customFormat="1" ht="15.75" x14ac:dyDescent="0.25">
      <c r="A62" s="14" t="s">
        <v>6</v>
      </c>
      <c r="B62" s="9">
        <v>-5458.5122340799899</v>
      </c>
      <c r="C62" s="9">
        <v>-4952.9235456500101</v>
      </c>
      <c r="D62" s="9">
        <v>-4867.3863562400002</v>
      </c>
      <c r="E62" s="9">
        <v>-4220.1544559699996</v>
      </c>
      <c r="F62" s="9">
        <v>-4026.7658219313798</v>
      </c>
      <c r="G62" s="9">
        <v>-3513.6212924875499</v>
      </c>
      <c r="H62" s="126"/>
      <c r="I62" s="87"/>
      <c r="K62" s="25"/>
    </row>
    <row r="63" spans="1:11" s="12" customFormat="1" ht="15.75" x14ac:dyDescent="0.25">
      <c r="A63" s="15" t="s">
        <v>7</v>
      </c>
      <c r="B63" s="68">
        <v>-1611.9234424199999</v>
      </c>
      <c r="C63" s="68">
        <v>-1418.8999857199999</v>
      </c>
      <c r="D63" s="68">
        <v>-1378.8268494599999</v>
      </c>
      <c r="E63" s="68">
        <v>-1803.7247140300001</v>
      </c>
      <c r="F63" s="68">
        <v>-1577.9505603595001</v>
      </c>
      <c r="G63" s="68">
        <v>-1331.2610494932201</v>
      </c>
      <c r="H63" s="126"/>
      <c r="I63" s="87"/>
      <c r="K63" s="25"/>
    </row>
    <row r="64" spans="1:11" s="12" customFormat="1" ht="15.75" x14ac:dyDescent="0.25">
      <c r="A64" s="16" t="s">
        <v>3</v>
      </c>
      <c r="B64" s="11">
        <f>B60+B61+B62+B63</f>
        <v>1315.8201587100143</v>
      </c>
      <c r="C64" s="11">
        <f t="shared" ref="C64:G64" si="7">C60+C61+C62+C63</f>
        <v>1163.656927239989</v>
      </c>
      <c r="D64" s="11">
        <f t="shared" si="7"/>
        <v>1031.1861722699985</v>
      </c>
      <c r="E64" s="11">
        <f t="shared" si="7"/>
        <v>1313.6080000100005</v>
      </c>
      <c r="F64" s="11">
        <f t="shared" si="7"/>
        <v>1281.5615231977197</v>
      </c>
      <c r="G64" s="11">
        <f t="shared" si="7"/>
        <v>967.32287900666643</v>
      </c>
      <c r="H64" s="126"/>
      <c r="I64" s="87"/>
      <c r="K64" s="25"/>
    </row>
    <row r="65" spans="1:11" s="12" customFormat="1" ht="15.75" x14ac:dyDescent="0.25">
      <c r="A65" s="16"/>
      <c r="B65" s="16"/>
      <c r="C65" s="11"/>
      <c r="D65" s="11"/>
      <c r="E65" s="11"/>
      <c r="F65" s="11"/>
      <c r="G65" s="11"/>
      <c r="H65" s="126"/>
      <c r="I65" s="87"/>
      <c r="K65" s="25"/>
    </row>
    <row r="66" spans="1:11" s="12" customFormat="1" ht="15.75" x14ac:dyDescent="0.25">
      <c r="A66" s="16"/>
      <c r="B66" s="16"/>
      <c r="C66" s="11"/>
      <c r="D66" s="11"/>
      <c r="E66" s="11"/>
      <c r="F66" s="11"/>
      <c r="G66" s="11"/>
      <c r="H66" s="71"/>
      <c r="K66" s="25"/>
    </row>
    <row r="67" spans="1:11" s="12" customFormat="1" ht="16.5" x14ac:dyDescent="0.25">
      <c r="A67" s="61" t="s">
        <v>82</v>
      </c>
      <c r="B67" s="61"/>
      <c r="C67" s="13"/>
      <c r="D67" s="11"/>
      <c r="E67" s="11"/>
      <c r="F67" s="11"/>
      <c r="G67" s="11"/>
      <c r="H67" s="71"/>
      <c r="K67" s="25"/>
    </row>
    <row r="68" spans="1:11" s="12" customFormat="1" ht="16.5" x14ac:dyDescent="0.25">
      <c r="A68" s="61"/>
      <c r="B68" s="61"/>
      <c r="C68" s="13"/>
      <c r="D68" s="11"/>
      <c r="E68" s="11"/>
      <c r="F68" s="11"/>
      <c r="G68" s="11"/>
      <c r="H68" s="71"/>
      <c r="K68" s="25"/>
    </row>
    <row r="69" spans="1:11" s="12" customFormat="1" ht="15.75" x14ac:dyDescent="0.25">
      <c r="A69" s="41" t="s">
        <v>10</v>
      </c>
      <c r="B69" s="9">
        <v>1229.274368169996</v>
      </c>
      <c r="C69" s="9">
        <v>1142.034044980001</v>
      </c>
      <c r="D69" s="11"/>
      <c r="E69" s="11"/>
      <c r="F69" s="11"/>
      <c r="G69" s="11"/>
      <c r="H69" s="71"/>
      <c r="K69" s="25"/>
    </row>
    <row r="70" spans="1:11" s="12" customFormat="1" ht="15.75" x14ac:dyDescent="0.25">
      <c r="A70" s="42" t="s">
        <v>115</v>
      </c>
      <c r="B70" s="9" vm="20">
        <v>-58.99347435</v>
      </c>
      <c r="C70" s="9" vm="5">
        <v>-76.457262100000008</v>
      </c>
      <c r="D70" s="11"/>
      <c r="E70" s="11"/>
      <c r="F70" s="11"/>
      <c r="G70" s="11"/>
      <c r="H70" s="71"/>
      <c r="K70" s="25"/>
    </row>
    <row r="71" spans="1:11" s="12" customFormat="1" ht="15.75" x14ac:dyDescent="0.25">
      <c r="A71" s="42" t="s">
        <v>116</v>
      </c>
      <c r="B71" s="9">
        <v>-232.31524528999995</v>
      </c>
      <c r="C71" s="9">
        <v>-327.37085224000003</v>
      </c>
      <c r="D71" s="11"/>
      <c r="E71" s="11"/>
      <c r="F71" s="11"/>
      <c r="G71" s="11"/>
      <c r="H71" s="71"/>
      <c r="K71" s="25"/>
    </row>
    <row r="72" spans="1:11" s="12" customFormat="1" ht="15.75" x14ac:dyDescent="0.25">
      <c r="A72" s="42" t="s">
        <v>11</v>
      </c>
      <c r="B72" s="9">
        <v>14.539134349999998</v>
      </c>
      <c r="C72" s="9">
        <v>198.13599006999999</v>
      </c>
      <c r="D72" s="11"/>
      <c r="E72" s="11"/>
      <c r="F72" s="11"/>
      <c r="G72" s="11"/>
      <c r="H72" s="71"/>
      <c r="K72" s="25"/>
    </row>
    <row r="73" spans="1:11" s="12" customFormat="1" ht="15.75" x14ac:dyDescent="0.25">
      <c r="A73" s="42" t="s">
        <v>12</v>
      </c>
      <c r="B73" s="9">
        <v>78.990767579999996</v>
      </c>
      <c r="C73" s="9">
        <v>68.435499239999999</v>
      </c>
      <c r="D73" s="11"/>
      <c r="E73" s="11"/>
      <c r="F73" s="11"/>
      <c r="G73" s="11"/>
      <c r="H73" s="71"/>
      <c r="K73" s="25"/>
    </row>
    <row r="74" spans="1:11" s="12" customFormat="1" ht="15.75" x14ac:dyDescent="0.25">
      <c r="A74" s="42" t="s">
        <v>13</v>
      </c>
      <c r="B74" s="63">
        <v>164.15142069999999</v>
      </c>
      <c r="C74" s="65" t="s">
        <v>109</v>
      </c>
      <c r="D74" s="11"/>
      <c r="E74" s="11"/>
      <c r="F74" s="11"/>
      <c r="G74" s="11"/>
      <c r="H74" s="71"/>
      <c r="K74" s="25"/>
    </row>
    <row r="75" spans="1:11" s="12" customFormat="1" ht="15.75" x14ac:dyDescent="0.25">
      <c r="A75" s="43" t="s">
        <v>117</v>
      </c>
      <c r="B75" s="68">
        <v>-2.6623194900000158</v>
      </c>
      <c r="C75" s="68">
        <v>40.755289690000041</v>
      </c>
      <c r="D75" s="125"/>
      <c r="E75" s="125"/>
      <c r="F75" s="125"/>
      <c r="G75" s="125"/>
      <c r="H75" s="126"/>
      <c r="K75" s="25"/>
    </row>
    <row r="76" spans="1:11" s="12" customFormat="1" ht="15.75" x14ac:dyDescent="0.25">
      <c r="A76" s="16" t="s">
        <v>82</v>
      </c>
      <c r="B76" s="11">
        <f>SUM(B69:B75)</f>
        <v>1192.9846516699961</v>
      </c>
      <c r="C76" s="11">
        <f>SUM(C69:C75)</f>
        <v>1045.532709640001</v>
      </c>
      <c r="D76" s="112"/>
      <c r="E76" s="112"/>
      <c r="F76" s="112"/>
      <c r="G76" s="112"/>
      <c r="H76" s="112"/>
      <c r="K76" s="25"/>
    </row>
    <row r="77" spans="1:11" s="12" customFormat="1" ht="15.75" x14ac:dyDescent="0.25">
      <c r="A77" s="16"/>
      <c r="B77" s="16"/>
      <c r="C77" s="11"/>
      <c r="D77" s="11"/>
      <c r="E77" s="11"/>
      <c r="F77" s="11"/>
      <c r="G77" s="11"/>
      <c r="H77" s="71"/>
      <c r="K77" s="25"/>
    </row>
    <row r="78" spans="1:11" s="12" customFormat="1" ht="15.75" x14ac:dyDescent="0.25">
      <c r="A78" s="16"/>
      <c r="B78" s="16"/>
      <c r="C78" s="11"/>
      <c r="D78" s="11"/>
      <c r="E78" s="11"/>
      <c r="F78" s="11"/>
      <c r="G78" s="11"/>
      <c r="H78" s="71"/>
      <c r="K78" s="25"/>
    </row>
    <row r="79" spans="1:11" s="12" customFormat="1" ht="16.5" x14ac:dyDescent="0.25">
      <c r="A79" s="61" t="s">
        <v>8</v>
      </c>
      <c r="B79" s="61"/>
      <c r="C79" s="11"/>
      <c r="D79" s="11"/>
      <c r="E79" s="11"/>
      <c r="F79" s="11"/>
      <c r="G79" s="11"/>
      <c r="H79" s="71"/>
      <c r="K79" s="25"/>
    </row>
    <row r="80" spans="1:11" s="12" customFormat="1" ht="16.5" x14ac:dyDescent="0.25">
      <c r="A80" s="61"/>
      <c r="B80" s="61"/>
      <c r="C80" s="11"/>
      <c r="D80" s="11"/>
      <c r="E80" s="11"/>
      <c r="F80" s="11"/>
      <c r="G80" s="11"/>
      <c r="H80" s="71"/>
      <c r="K80" s="25"/>
    </row>
    <row r="81" spans="1:11" s="12" customFormat="1" ht="15.75" x14ac:dyDescent="0.25">
      <c r="A81" s="14" t="s">
        <v>139</v>
      </c>
      <c r="B81" s="9">
        <v>5458.5122340799926</v>
      </c>
      <c r="C81" s="9">
        <v>4952.9235456500091</v>
      </c>
      <c r="D81" s="9">
        <v>4867.3863562399965</v>
      </c>
      <c r="E81" s="9">
        <v>4220.1544559699996</v>
      </c>
      <c r="F81" s="9">
        <v>4026.7658219313803</v>
      </c>
      <c r="G81" s="9">
        <v>3513.6212924875499</v>
      </c>
      <c r="H81" s="71"/>
      <c r="K81" s="25"/>
    </row>
    <row r="82" spans="1:11" s="12" customFormat="1" ht="15.75" x14ac:dyDescent="0.25">
      <c r="A82" s="15" t="s">
        <v>9</v>
      </c>
      <c r="B82" s="68">
        <v>1611.9234424199997</v>
      </c>
      <c r="C82" s="68">
        <v>1418.8999857199992</v>
      </c>
      <c r="D82" s="68">
        <v>1378.8268494599997</v>
      </c>
      <c r="E82" s="68">
        <v>1803.7247140300001</v>
      </c>
      <c r="F82" s="68">
        <v>1577.9505603595039</v>
      </c>
      <c r="G82" s="68">
        <v>1331.2610494932201</v>
      </c>
      <c r="H82" s="71"/>
      <c r="K82" s="25"/>
    </row>
    <row r="83" spans="1:11" s="12" customFormat="1" ht="15.75" x14ac:dyDescent="0.25">
      <c r="A83" s="14" t="s">
        <v>4</v>
      </c>
      <c r="B83" s="9">
        <v>8248.6490307500044</v>
      </c>
      <c r="C83" s="9" vm="1">
        <v>7411.9625241699987</v>
      </c>
      <c r="D83" s="9" vm="2">
        <v>7168.3318224999985</v>
      </c>
      <c r="E83" s="9">
        <v>6921.5865866200002</v>
      </c>
      <c r="F83" s="9">
        <v>6555.3933707752603</v>
      </c>
      <c r="G83" s="9">
        <v>5773.43170326364</v>
      </c>
      <c r="H83" s="71"/>
      <c r="K83" s="25"/>
    </row>
    <row r="84" spans="1:11" s="12" customFormat="1" ht="15.75" x14ac:dyDescent="0.25">
      <c r="A84" s="14" t="s">
        <v>5</v>
      </c>
      <c r="B84" s="9" vm="19">
        <v>137.60680445999995</v>
      </c>
      <c r="C84" s="9" vm="3">
        <v>123.51793443999996</v>
      </c>
      <c r="D84" s="9" vm="4">
        <v>109.06755546999999</v>
      </c>
      <c r="E84" s="9">
        <v>415.90058339000001</v>
      </c>
      <c r="F84" s="9">
        <v>330.88453471333895</v>
      </c>
      <c r="G84" s="9">
        <v>38.773517723796701</v>
      </c>
      <c r="H84" s="71"/>
      <c r="K84" s="25"/>
    </row>
    <row r="85" spans="1:11" s="12" customFormat="1" ht="16.5" x14ac:dyDescent="0.25">
      <c r="A85" s="40" t="s">
        <v>8</v>
      </c>
      <c r="B85" s="91">
        <f>(B81+B82)/(B83+B84)</f>
        <v>0.8430980184046506</v>
      </c>
      <c r="C85" s="91">
        <f t="shared" ref="C85:G85" si="8">(C81+C82)/(C83+C84)</f>
        <v>0.84557627962389537</v>
      </c>
      <c r="D85" s="91">
        <f t="shared" si="8"/>
        <v>0.85830292956140497</v>
      </c>
      <c r="E85" s="91">
        <f t="shared" si="8"/>
        <v>0.82097304300864493</v>
      </c>
      <c r="F85" s="91">
        <f t="shared" si="8"/>
        <v>0.81389633982441123</v>
      </c>
      <c r="G85" s="91">
        <f t="shared" si="8"/>
        <v>0.83357041910465657</v>
      </c>
      <c r="H85" s="71"/>
      <c r="K85" s="25"/>
    </row>
    <row r="86" spans="1:11" s="12" customFormat="1" ht="16.5" x14ac:dyDescent="0.25">
      <c r="A86" s="61"/>
      <c r="B86" s="91"/>
      <c r="C86" s="91"/>
      <c r="D86" s="91"/>
      <c r="E86" s="91"/>
      <c r="F86" s="91"/>
      <c r="G86" s="91"/>
      <c r="H86" s="71"/>
      <c r="K86" s="25"/>
    </row>
    <row r="87" spans="1:11" s="12" customFormat="1" ht="16.5" x14ac:dyDescent="0.25">
      <c r="A87" s="61"/>
      <c r="B87" s="61"/>
      <c r="C87" s="61"/>
      <c r="D87" s="61"/>
      <c r="E87" s="13"/>
      <c r="F87" s="13"/>
      <c r="G87" s="13"/>
      <c r="H87" s="71"/>
      <c r="K87" s="25"/>
    </row>
    <row r="88" spans="1:11" s="12" customFormat="1" ht="16.5" x14ac:dyDescent="0.25">
      <c r="A88" s="90" t="s">
        <v>152</v>
      </c>
      <c r="B88" s="90"/>
      <c r="C88" s="90"/>
      <c r="D88" s="61"/>
      <c r="E88" s="13"/>
      <c r="F88" s="13"/>
      <c r="G88" s="13"/>
      <c r="H88" s="71"/>
      <c r="K88" s="25"/>
    </row>
    <row r="89" spans="1:11" s="12" customFormat="1" ht="16.5" x14ac:dyDescent="0.25">
      <c r="A89" s="90"/>
      <c r="B89" s="90"/>
      <c r="C89" s="90"/>
      <c r="D89" s="61"/>
      <c r="E89" s="13"/>
      <c r="F89" s="13"/>
      <c r="G89" s="13"/>
      <c r="H89" s="71"/>
      <c r="K89" s="25"/>
    </row>
    <row r="90" spans="1:11" s="12" customFormat="1" ht="16.5" x14ac:dyDescent="0.25">
      <c r="A90" s="56" t="s">
        <v>8</v>
      </c>
      <c r="B90" s="150">
        <f>+B85</f>
        <v>0.8430980184046506</v>
      </c>
      <c r="C90" s="150">
        <f>+C85</f>
        <v>0.84557627962389537</v>
      </c>
      <c r="D90" s="61"/>
      <c r="E90" s="13"/>
      <c r="F90" s="13"/>
      <c r="G90" s="13"/>
      <c r="H90" s="71"/>
      <c r="K90" s="25"/>
    </row>
    <row r="91" spans="1:11" s="12" customFormat="1" ht="16.5" x14ac:dyDescent="0.2">
      <c r="A91" s="56" t="s">
        <v>96</v>
      </c>
      <c r="B91" s="151">
        <v>1.0999999999999999E-2</v>
      </c>
      <c r="C91" s="151">
        <v>1.04E-2</v>
      </c>
      <c r="D91" s="110"/>
      <c r="E91" s="110"/>
      <c r="F91" s="110"/>
      <c r="G91" s="110"/>
      <c r="H91" s="110"/>
      <c r="K91" s="25"/>
    </row>
    <row r="92" spans="1:11" s="12" customFormat="1" ht="16.5" x14ac:dyDescent="0.2">
      <c r="A92" s="56" t="s">
        <v>95</v>
      </c>
      <c r="B92" s="151">
        <v>2.1999999999999999E-2</v>
      </c>
      <c r="C92" s="151">
        <v>3.3000000000000002E-2</v>
      </c>
      <c r="D92" s="110"/>
      <c r="E92" s="110"/>
      <c r="F92" s="110"/>
      <c r="G92" s="110"/>
      <c r="H92" s="110"/>
      <c r="K92" s="25"/>
    </row>
    <row r="93" spans="1:11" s="12" customFormat="1" ht="16.5" x14ac:dyDescent="0.2">
      <c r="A93" s="56" t="s">
        <v>94</v>
      </c>
      <c r="B93" s="151">
        <v>-1.7000000000000001E-2</v>
      </c>
      <c r="C93" s="151">
        <v>-3.5999999999999997E-2</v>
      </c>
      <c r="D93" s="153"/>
      <c r="E93" s="153"/>
      <c r="F93" s="153"/>
      <c r="G93" s="153"/>
      <c r="H93" s="153"/>
      <c r="I93" s="87"/>
      <c r="K93" s="25"/>
    </row>
    <row r="94" spans="1:11" s="12" customFormat="1" ht="16.5" x14ac:dyDescent="0.2">
      <c r="A94" s="57" t="s">
        <v>93</v>
      </c>
      <c r="B94" s="152">
        <v>-2.8000000000000001E-2</v>
      </c>
      <c r="C94" s="152">
        <v>-3.3000000000000002E-2</v>
      </c>
      <c r="D94" s="153"/>
      <c r="E94" s="153"/>
      <c r="F94" s="153"/>
      <c r="G94" s="153"/>
      <c r="H94" s="153"/>
      <c r="I94" s="87"/>
    </row>
    <row r="95" spans="1:11" s="12" customFormat="1" ht="16.5" x14ac:dyDescent="0.25">
      <c r="A95" s="20" t="s">
        <v>87</v>
      </c>
      <c r="B95" s="111">
        <f>B85-(SUM(B91:B94))</f>
        <v>0.85509801840465061</v>
      </c>
      <c r="C95" s="111">
        <f>C85-(SUM(C91:C94))</f>
        <v>0.87117627962389532</v>
      </c>
      <c r="D95" s="154"/>
      <c r="E95" s="154"/>
      <c r="F95" s="154"/>
      <c r="G95" s="154"/>
      <c r="H95" s="154"/>
      <c r="I95" s="87"/>
    </row>
    <row r="96" spans="1:11" s="12" customFormat="1" ht="16.5" x14ac:dyDescent="0.25">
      <c r="A96" s="90"/>
      <c r="B96" s="111"/>
      <c r="C96" s="111"/>
      <c r="D96" s="155"/>
      <c r="E96" s="156"/>
      <c r="F96" s="156"/>
      <c r="G96" s="156"/>
      <c r="H96" s="157"/>
      <c r="I96" s="87"/>
    </row>
    <row r="97" spans="1:14" ht="15.75" x14ac:dyDescent="0.25">
      <c r="C97" s="1"/>
      <c r="D97" s="1"/>
      <c r="E97" s="1"/>
      <c r="F97" s="1"/>
      <c r="G97" s="1"/>
      <c r="H97" s="1"/>
      <c r="I97" s="13"/>
      <c r="K97" s="147"/>
      <c r="M97" s="6"/>
      <c r="N97" s="6"/>
    </row>
    <row r="98" spans="1:14" ht="18" x14ac:dyDescent="0.25">
      <c r="A98" s="73"/>
      <c r="B98" s="84" t="s">
        <v>99</v>
      </c>
      <c r="C98" s="59" t="s">
        <v>99</v>
      </c>
      <c r="D98" s="59" t="s">
        <v>99</v>
      </c>
      <c r="E98" s="59" t="s">
        <v>100</v>
      </c>
      <c r="F98" s="59" t="s">
        <v>100</v>
      </c>
      <c r="G98" s="59" t="s">
        <v>100</v>
      </c>
      <c r="H98" s="59" t="s">
        <v>100</v>
      </c>
      <c r="I98" s="1"/>
      <c r="K98" s="17"/>
      <c r="M98" s="6"/>
      <c r="N98" s="6"/>
    </row>
    <row r="99" spans="1:14" ht="18" x14ac:dyDescent="0.25">
      <c r="A99" s="73" t="s">
        <v>119</v>
      </c>
      <c r="B99" s="74" t="s">
        <v>173</v>
      </c>
      <c r="C99" s="74" t="s">
        <v>101</v>
      </c>
      <c r="D99" s="74" t="s">
        <v>102</v>
      </c>
      <c r="E99" s="60" t="s">
        <v>103</v>
      </c>
      <c r="F99" s="60" t="s">
        <v>104</v>
      </c>
      <c r="G99" s="60" t="s">
        <v>105</v>
      </c>
      <c r="H99" s="60" t="s">
        <v>106</v>
      </c>
      <c r="I99" s="1"/>
      <c r="M99" s="6"/>
      <c r="N99" s="6"/>
    </row>
    <row r="100" spans="1:14" ht="15.75" x14ac:dyDescent="0.25">
      <c r="A100" s="20"/>
      <c r="B100" s="20"/>
      <c r="C100" s="6"/>
      <c r="D100" s="6"/>
      <c r="E100" s="6"/>
      <c r="F100" s="6"/>
      <c r="G100" s="6"/>
      <c r="H100" s="6"/>
      <c r="I100" s="1"/>
      <c r="M100" s="6"/>
      <c r="N100" s="6"/>
    </row>
    <row r="101" spans="1:14" ht="16.5" x14ac:dyDescent="0.25">
      <c r="A101" s="76" t="s">
        <v>17</v>
      </c>
      <c r="B101" s="76"/>
      <c r="C101" s="1"/>
      <c r="D101" s="1"/>
      <c r="E101" s="1"/>
      <c r="F101" s="1"/>
      <c r="G101" s="1"/>
      <c r="H101" s="1"/>
      <c r="I101" s="1"/>
      <c r="M101" s="6"/>
      <c r="N101" s="6"/>
    </row>
    <row r="102" spans="1:14" ht="16.5" x14ac:dyDescent="0.25">
      <c r="A102" s="75"/>
      <c r="B102" s="75"/>
      <c r="C102" s="1"/>
      <c r="D102" s="1"/>
      <c r="E102" s="1"/>
      <c r="F102" s="1"/>
      <c r="G102" s="1"/>
      <c r="H102" s="1"/>
      <c r="I102" s="1"/>
      <c r="M102" s="6"/>
      <c r="N102" s="6"/>
    </row>
    <row r="103" spans="1:14" ht="15.75" x14ac:dyDescent="0.25">
      <c r="A103" s="1" t="s">
        <v>144</v>
      </c>
      <c r="B103" s="1"/>
      <c r="C103" s="1"/>
      <c r="D103" s="1"/>
      <c r="E103" s="1"/>
      <c r="F103" s="1"/>
      <c r="G103" s="1"/>
      <c r="H103" s="1"/>
      <c r="I103" s="1"/>
      <c r="M103" s="6"/>
      <c r="N103" s="6"/>
    </row>
    <row r="104" spans="1:14" ht="15.75" x14ac:dyDescent="0.25">
      <c r="A104" s="14" t="s">
        <v>84</v>
      </c>
      <c r="B104" s="9" vm="22">
        <v>5680.3737008600019</v>
      </c>
      <c r="C104" s="9">
        <v>5330</v>
      </c>
      <c r="D104" s="9">
        <v>5322</v>
      </c>
      <c r="E104" s="123" t="s">
        <v>109</v>
      </c>
      <c r="F104" s="123" t="s">
        <v>109</v>
      </c>
      <c r="G104" s="123" t="s">
        <v>109</v>
      </c>
      <c r="H104" s="123" t="s">
        <v>109</v>
      </c>
      <c r="I104" s="1"/>
      <c r="M104" s="6"/>
      <c r="N104" s="6"/>
    </row>
    <row r="105" spans="1:14" ht="15.75" x14ac:dyDescent="0.25">
      <c r="A105" s="18" t="s">
        <v>143</v>
      </c>
      <c r="B105" s="145" vm="23">
        <v>-422.70444437000003</v>
      </c>
      <c r="C105" s="68" vm="8">
        <v>-333.96951066999947</v>
      </c>
      <c r="D105" s="68" vm="9">
        <v>-298.41951842000003</v>
      </c>
      <c r="E105" s="124" t="s">
        <v>109</v>
      </c>
      <c r="F105" s="124" t="s">
        <v>109</v>
      </c>
      <c r="G105" s="124" t="s">
        <v>109</v>
      </c>
      <c r="H105" s="124" t="s">
        <v>109</v>
      </c>
      <c r="I105" s="1"/>
      <c r="M105" s="6"/>
      <c r="N105" s="6"/>
    </row>
    <row r="106" spans="1:14" ht="15.75" x14ac:dyDescent="0.25">
      <c r="A106" s="20" t="s">
        <v>18</v>
      </c>
      <c r="B106" s="11">
        <f t="shared" ref="B106" si="9">SUM(B104:B105)</f>
        <v>5257.6692564900022</v>
      </c>
      <c r="C106" s="11">
        <f>SUM(C104:C105)</f>
        <v>4996.0304893300008</v>
      </c>
      <c r="D106" s="11">
        <f>SUM(D104:D105)</f>
        <v>5023.5804815800002</v>
      </c>
      <c r="E106" s="5" t="s">
        <v>109</v>
      </c>
      <c r="F106" s="5" t="s">
        <v>109</v>
      </c>
      <c r="G106" s="5" t="s">
        <v>109</v>
      </c>
      <c r="H106" s="5" t="s">
        <v>109</v>
      </c>
      <c r="I106" s="1"/>
      <c r="M106" s="6"/>
      <c r="N106" s="6"/>
    </row>
    <row r="107" spans="1:14" ht="16.5" x14ac:dyDescent="0.25">
      <c r="A107" s="75"/>
      <c r="B107" s="75"/>
      <c r="C107" s="1"/>
      <c r="D107" s="1"/>
      <c r="E107" s="1"/>
      <c r="F107" s="1"/>
      <c r="G107" s="1"/>
      <c r="H107" s="1"/>
      <c r="I107" s="1"/>
      <c r="M107" s="6"/>
      <c r="N107" s="6"/>
    </row>
    <row r="108" spans="1:14" ht="15.75" x14ac:dyDescent="0.25">
      <c r="A108" s="1" t="s">
        <v>21</v>
      </c>
      <c r="B108" s="1"/>
      <c r="C108" s="1"/>
      <c r="D108" s="1"/>
      <c r="E108" s="1"/>
      <c r="F108" s="1"/>
      <c r="G108" s="1"/>
      <c r="H108" s="1"/>
      <c r="I108" s="1"/>
      <c r="M108" s="6"/>
      <c r="N108" s="6"/>
    </row>
    <row r="109" spans="1:14" ht="15.75" x14ac:dyDescent="0.25">
      <c r="A109" s="14" t="s">
        <v>19</v>
      </c>
      <c r="B109" s="123" t="s">
        <v>109</v>
      </c>
      <c r="C109" s="123" t="s">
        <v>109</v>
      </c>
      <c r="D109" s="123" t="s">
        <v>109</v>
      </c>
      <c r="E109" s="9">
        <v>5102.7557479099996</v>
      </c>
      <c r="F109" s="9">
        <v>4855.0341455500002</v>
      </c>
      <c r="G109" s="9">
        <v>4588.6288541599997</v>
      </c>
      <c r="H109" s="9">
        <v>4475.2541603300006</v>
      </c>
      <c r="I109" s="1"/>
      <c r="M109" s="6"/>
      <c r="N109" s="6"/>
    </row>
    <row r="110" spans="1:14" ht="15.75" x14ac:dyDescent="0.25">
      <c r="A110" s="18" t="s">
        <v>20</v>
      </c>
      <c r="B110" s="124" t="s">
        <v>109</v>
      </c>
      <c r="C110" s="124" t="s">
        <v>109</v>
      </c>
      <c r="D110" s="124" t="s">
        <v>109</v>
      </c>
      <c r="E110" s="68">
        <v>-100.78448607</v>
      </c>
      <c r="F110" s="68">
        <v>-83.168946329999997</v>
      </c>
      <c r="G110" s="68">
        <v>-104.70014652</v>
      </c>
      <c r="H110" s="68">
        <v>-87.014954299999999</v>
      </c>
      <c r="I110" s="1"/>
      <c r="M110" s="6"/>
      <c r="N110" s="6"/>
    </row>
    <row r="111" spans="1:14" ht="15.75" x14ac:dyDescent="0.25">
      <c r="A111" s="20" t="s">
        <v>21</v>
      </c>
      <c r="B111" s="5" t="s">
        <v>109</v>
      </c>
      <c r="C111" s="5" t="s">
        <v>109</v>
      </c>
      <c r="D111" s="5" t="s">
        <v>109</v>
      </c>
      <c r="E111" s="11">
        <f>SUM(E109:E110)</f>
        <v>5001.9712618399999</v>
      </c>
      <c r="F111" s="11">
        <f t="shared" ref="F111:H111" si="10">SUM(F109:F110)</f>
        <v>4771.8651992200002</v>
      </c>
      <c r="G111" s="11">
        <f t="shared" si="10"/>
        <v>4483.9287076399996</v>
      </c>
      <c r="H111" s="11">
        <f t="shared" si="10"/>
        <v>4388.2392060300008</v>
      </c>
      <c r="I111" s="1"/>
      <c r="M111" s="6"/>
      <c r="N111" s="6"/>
    </row>
    <row r="112" spans="1:14" ht="15.75" x14ac:dyDescent="0.25">
      <c r="A112" s="19"/>
      <c r="B112" s="19"/>
      <c r="C112" s="1"/>
      <c r="D112" s="1"/>
      <c r="E112" s="9"/>
      <c r="F112" s="9"/>
      <c r="G112" s="9"/>
      <c r="H112" s="9"/>
      <c r="I112" s="1"/>
      <c r="M112" s="6"/>
      <c r="N112" s="6"/>
    </row>
    <row r="113" spans="1:14" ht="15.75" x14ac:dyDescent="0.25">
      <c r="A113" s="10"/>
      <c r="B113" s="10"/>
      <c r="C113" s="10"/>
      <c r="D113" s="10"/>
      <c r="E113" s="10"/>
      <c r="F113" s="10"/>
      <c r="G113" s="10"/>
      <c r="H113" s="10"/>
      <c r="I113" s="1"/>
      <c r="M113" s="6"/>
      <c r="N113" s="6"/>
    </row>
    <row r="114" spans="1:14" ht="15.75" x14ac:dyDescent="0.25">
      <c r="A114" s="20" t="str">
        <f>A101</f>
        <v>Insurance revenue, net (IFRS 17) / Premiums earned (IFRS 4)</v>
      </c>
      <c r="B114" s="11">
        <f t="shared" ref="B114" si="11">B106</f>
        <v>5257.6692564900022</v>
      </c>
      <c r="C114" s="11">
        <f>C106</f>
        <v>4996.0304893300008</v>
      </c>
      <c r="D114" s="11">
        <f>D106</f>
        <v>5023.5804815800002</v>
      </c>
      <c r="E114" s="11">
        <f>SUM(E109:E110)</f>
        <v>5001.9712618399999</v>
      </c>
      <c r="F114" s="11">
        <f>SUM(F109:F110)</f>
        <v>4771.8651992200002</v>
      </c>
      <c r="G114" s="11">
        <f>SUM(G109:G110)</f>
        <v>4483.9287076399996</v>
      </c>
      <c r="H114" s="11">
        <f>SUM(H109:H110)</f>
        <v>4388.2392060300008</v>
      </c>
      <c r="I114" s="1"/>
      <c r="M114" s="6"/>
      <c r="N114" s="6"/>
    </row>
    <row r="115" spans="1:14" ht="16.5" x14ac:dyDescent="0.25">
      <c r="A115" s="61"/>
      <c r="B115" s="61"/>
      <c r="C115" s="6"/>
      <c r="D115" s="6"/>
      <c r="E115" s="6"/>
      <c r="F115" s="6"/>
      <c r="G115" s="6"/>
      <c r="H115" s="13"/>
      <c r="I115" s="1"/>
      <c r="M115" s="6"/>
      <c r="N115" s="6"/>
    </row>
    <row r="116" spans="1:14" ht="16.5" x14ac:dyDescent="0.25">
      <c r="A116" s="61"/>
      <c r="B116" s="61"/>
      <c r="C116" s="6"/>
      <c r="D116" s="6"/>
      <c r="E116" s="6"/>
      <c r="F116" s="6"/>
      <c r="G116" s="6"/>
      <c r="H116" s="13"/>
      <c r="I116" s="1"/>
      <c r="M116" s="6"/>
      <c r="N116" s="6"/>
    </row>
    <row r="117" spans="1:14" s="12" customFormat="1" ht="16.5" x14ac:dyDescent="0.25">
      <c r="A117" s="61" t="s">
        <v>145</v>
      </c>
      <c r="B117" s="61"/>
      <c r="C117" s="13"/>
      <c r="D117" s="13"/>
      <c r="E117" s="13"/>
      <c r="F117" s="13"/>
      <c r="G117" s="13"/>
      <c r="H117" s="13"/>
      <c r="K117" s="25"/>
    </row>
    <row r="118" spans="1:14" s="12" customFormat="1" ht="15.75" x14ac:dyDescent="0.25">
      <c r="A118" s="13"/>
      <c r="B118" s="13"/>
      <c r="C118" s="13"/>
      <c r="D118" s="13"/>
      <c r="E118" s="13"/>
      <c r="F118" s="13"/>
      <c r="G118" s="13"/>
      <c r="H118" s="13"/>
      <c r="K118" s="25"/>
    </row>
    <row r="119" spans="1:14" s="12" customFormat="1" x14ac:dyDescent="0.2">
      <c r="A119" s="14" t="s">
        <v>4</v>
      </c>
      <c r="B119" s="9">
        <v>5257.6692564900022</v>
      </c>
      <c r="C119" s="9">
        <v>4995.8982373299996</v>
      </c>
      <c r="D119" s="9">
        <v>5023.9763801299996</v>
      </c>
      <c r="E119" s="9">
        <v>5001.9712618399999</v>
      </c>
      <c r="F119" s="9">
        <v>4771.8651992200002</v>
      </c>
      <c r="G119" s="9">
        <v>4483.9287076399996</v>
      </c>
      <c r="H119" s="9">
        <v>4388.2392060300008</v>
      </c>
      <c r="K119" s="25"/>
    </row>
    <row r="120" spans="1:14" s="12" customFormat="1" x14ac:dyDescent="0.2">
      <c r="A120" s="14" t="s">
        <v>6</v>
      </c>
      <c r="B120" s="9">
        <v>-3554.3106808799998</v>
      </c>
      <c r="C120" s="9">
        <v>-3376.7107823600099</v>
      </c>
      <c r="D120" s="9">
        <v>-3549.94870588</v>
      </c>
      <c r="E120" s="9">
        <v>-3245.3763598599999</v>
      </c>
      <c r="F120" s="9">
        <v>-3125.9388558999999</v>
      </c>
      <c r="G120" s="9">
        <v>-2975.10834952</v>
      </c>
      <c r="H120" s="9">
        <v>-2999.9969435200001</v>
      </c>
      <c r="K120" s="25"/>
    </row>
    <row r="121" spans="1:14" s="12" customFormat="1" x14ac:dyDescent="0.2">
      <c r="A121" s="15" t="s">
        <v>7</v>
      </c>
      <c r="B121" s="68">
        <v>-813.72247569000001</v>
      </c>
      <c r="C121" s="68">
        <v>-777.00716832000001</v>
      </c>
      <c r="D121" s="68">
        <v>-801.07924868999999</v>
      </c>
      <c r="E121" s="68">
        <v>-771.23727824000002</v>
      </c>
      <c r="F121" s="68">
        <v>-755.15389432999996</v>
      </c>
      <c r="G121" s="68">
        <v>-707.57555680999997</v>
      </c>
      <c r="H121" s="68">
        <v>-706.37195291</v>
      </c>
      <c r="K121" s="25"/>
    </row>
    <row r="122" spans="1:14" s="12" customFormat="1" ht="15.75" x14ac:dyDescent="0.25">
      <c r="A122" s="16" t="s">
        <v>142</v>
      </c>
      <c r="B122" s="11">
        <f>B119+B120+B121</f>
        <v>889.63609992000238</v>
      </c>
      <c r="C122" s="11">
        <f t="shared" ref="C122:H122" si="12">C119+C120+C121</f>
        <v>842.18028664998963</v>
      </c>
      <c r="D122" s="11">
        <f t="shared" si="12"/>
        <v>672.94842555999958</v>
      </c>
      <c r="E122" s="11">
        <f t="shared" si="12"/>
        <v>985.35762374000001</v>
      </c>
      <c r="F122" s="11">
        <f t="shared" si="12"/>
        <v>890.77244899000038</v>
      </c>
      <c r="G122" s="11">
        <f t="shared" si="12"/>
        <v>801.24480130999962</v>
      </c>
      <c r="H122" s="11">
        <f t="shared" si="12"/>
        <v>681.87030960000072</v>
      </c>
      <c r="K122" s="25"/>
    </row>
    <row r="123" spans="1:14" ht="16.5" x14ac:dyDescent="0.25">
      <c r="A123" s="61"/>
      <c r="B123" s="61"/>
      <c r="C123" s="6"/>
      <c r="D123" s="6"/>
      <c r="E123" s="6"/>
      <c r="F123" s="6"/>
      <c r="G123" s="6"/>
      <c r="H123" s="13"/>
      <c r="I123" s="1"/>
      <c r="M123" s="6"/>
      <c r="N123" s="6"/>
    </row>
    <row r="124" spans="1:14" ht="15.75" x14ac:dyDescent="0.25">
      <c r="A124" s="20"/>
      <c r="B124" s="20"/>
      <c r="C124" s="6"/>
      <c r="D124" s="6"/>
      <c r="E124" s="6"/>
      <c r="F124" s="6"/>
      <c r="G124" s="6"/>
      <c r="H124" s="6"/>
      <c r="I124" s="1"/>
      <c r="M124" s="6"/>
      <c r="N124" s="6"/>
    </row>
    <row r="125" spans="1:14" ht="16.5" x14ac:dyDescent="0.25">
      <c r="A125" s="76" t="s">
        <v>22</v>
      </c>
      <c r="B125" s="76"/>
      <c r="C125" s="6"/>
      <c r="D125" s="6"/>
      <c r="E125" s="6"/>
      <c r="F125" s="6"/>
      <c r="G125" s="6"/>
      <c r="H125" s="6"/>
      <c r="I125" s="1"/>
      <c r="M125" s="6"/>
      <c r="N125" s="6"/>
    </row>
    <row r="126" spans="1:14" ht="16.5" x14ac:dyDescent="0.25">
      <c r="A126" s="76"/>
      <c r="B126" s="76"/>
      <c r="C126" s="6"/>
      <c r="D126" s="6"/>
      <c r="E126" s="6"/>
      <c r="F126" s="6"/>
      <c r="G126" s="6"/>
      <c r="H126" s="6"/>
      <c r="I126" s="6"/>
      <c r="M126" s="6"/>
      <c r="N126" s="6"/>
    </row>
    <row r="127" spans="1:14" ht="15.75" x14ac:dyDescent="0.25">
      <c r="A127" s="14" t="s">
        <v>139</v>
      </c>
      <c r="B127" s="9">
        <v>3554.3106808799985</v>
      </c>
      <c r="C127" s="9">
        <v>3376.7107823600068</v>
      </c>
      <c r="D127" s="9">
        <v>3549.9487058799996</v>
      </c>
      <c r="E127" s="9">
        <v>3245.3763598599999</v>
      </c>
      <c r="F127" s="9">
        <v>3125.9388558999999</v>
      </c>
      <c r="G127" s="9">
        <v>2975.10834952</v>
      </c>
      <c r="H127" s="9">
        <v>2999.9969435200001</v>
      </c>
      <c r="I127" s="1"/>
      <c r="M127" s="6"/>
      <c r="N127" s="6"/>
    </row>
    <row r="128" spans="1:14" ht="15.75" x14ac:dyDescent="0.25">
      <c r="A128" s="18" t="s">
        <v>23</v>
      </c>
      <c r="B128" s="68" vm="24">
        <v>-286.98915670000025</v>
      </c>
      <c r="C128" s="68" vm="10">
        <v>-283.5299311600001</v>
      </c>
      <c r="D128" s="68" vm="11">
        <v>-282.48927492000001</v>
      </c>
      <c r="E128" s="68">
        <v>-282.48927487999998</v>
      </c>
      <c r="F128" s="68">
        <v>-266.23042595999999</v>
      </c>
      <c r="G128" s="68">
        <v>-254.71630576000001</v>
      </c>
      <c r="H128" s="68">
        <v>-248.95841866000001</v>
      </c>
      <c r="I128" s="1"/>
      <c r="M128" s="6"/>
      <c r="N128" s="6"/>
    </row>
    <row r="129" spans="1:14" ht="15.75" x14ac:dyDescent="0.25">
      <c r="A129" s="19" t="s">
        <v>4</v>
      </c>
      <c r="B129" s="9">
        <f>B$114</f>
        <v>5257.6692564900022</v>
      </c>
      <c r="C129" s="9">
        <f>C$114</f>
        <v>4996.0304893300008</v>
      </c>
      <c r="D129" s="9">
        <f>D$114</f>
        <v>5023.5804815800002</v>
      </c>
      <c r="E129" s="9">
        <f>E114</f>
        <v>5001.9712618399999</v>
      </c>
      <c r="F129" s="9">
        <f>F114</f>
        <v>4771.8651992200002</v>
      </c>
      <c r="G129" s="9">
        <f>G114</f>
        <v>4483.9287076399996</v>
      </c>
      <c r="H129" s="9">
        <f>H114</f>
        <v>4388.2392060300008</v>
      </c>
      <c r="I129" s="1"/>
      <c r="M129" s="6"/>
      <c r="N129" s="6"/>
    </row>
    <row r="130" spans="1:14" ht="15.75" x14ac:dyDescent="0.25">
      <c r="A130" s="47" t="s">
        <v>22</v>
      </c>
      <c r="B130" s="94">
        <f t="shared" ref="B130" si="13">(B127+B128)/B129</f>
        <v>0.62143915198675848</v>
      </c>
      <c r="C130" s="94">
        <f t="shared" ref="C130:H130" si="14">(C127+C128)/C129</f>
        <v>0.61912769703989967</v>
      </c>
      <c r="D130" s="94">
        <f t="shared" si="14"/>
        <v>0.65042442197170269</v>
      </c>
      <c r="E130" s="94">
        <f t="shared" si="14"/>
        <v>0.59234388401705595</v>
      </c>
      <c r="F130" s="94">
        <f t="shared" si="14"/>
        <v>0.59928525022195556</v>
      </c>
      <c r="G130" s="94">
        <f t="shared" si="14"/>
        <v>0.60669832665377244</v>
      </c>
      <c r="H130" s="94">
        <f t="shared" si="14"/>
        <v>0.62691170551498698</v>
      </c>
      <c r="I130" s="1"/>
      <c r="M130" s="6"/>
      <c r="N130" s="6"/>
    </row>
    <row r="131" spans="1:14" ht="16.5" x14ac:dyDescent="0.25">
      <c r="A131" s="76"/>
      <c r="B131" s="94"/>
      <c r="C131" s="94"/>
      <c r="D131" s="94"/>
      <c r="E131" s="94"/>
      <c r="F131" s="94"/>
      <c r="G131" s="94"/>
      <c r="H131" s="94"/>
      <c r="I131" s="1"/>
      <c r="M131" s="6"/>
      <c r="N131" s="6"/>
    </row>
    <row r="132" spans="1:14" ht="16.5" x14ac:dyDescent="0.25">
      <c r="A132" s="76"/>
      <c r="B132" s="94"/>
      <c r="C132" s="94"/>
      <c r="D132" s="94"/>
      <c r="E132" s="94"/>
      <c r="F132" s="94"/>
      <c r="G132" s="94"/>
      <c r="H132" s="94"/>
      <c r="I132" s="1"/>
      <c r="M132" s="6"/>
      <c r="N132" s="6"/>
    </row>
    <row r="133" spans="1:14" ht="16.5" x14ac:dyDescent="0.25">
      <c r="A133" s="76" t="s">
        <v>172</v>
      </c>
      <c r="B133" s="94"/>
      <c r="C133" s="94"/>
      <c r="D133" s="94"/>
      <c r="E133" s="94"/>
      <c r="F133" s="94"/>
      <c r="G133" s="94"/>
      <c r="H133" s="94"/>
      <c r="I133" s="1"/>
      <c r="M133" s="6"/>
      <c r="N133" s="6"/>
    </row>
    <row r="134" spans="1:14" ht="16.5" x14ac:dyDescent="0.25">
      <c r="A134" s="76"/>
      <c r="B134" s="143"/>
      <c r="C134" s="94"/>
      <c r="D134" s="94"/>
      <c r="E134" s="94"/>
      <c r="F134" s="94"/>
      <c r="G134" s="94"/>
      <c r="H134" s="94"/>
      <c r="I134" s="1"/>
      <c r="M134" s="6"/>
      <c r="N134" s="6"/>
    </row>
    <row r="135" spans="1:14" ht="15.75" x14ac:dyDescent="0.25">
      <c r="A135" s="2" t="s">
        <v>22</v>
      </c>
      <c r="B135" s="159">
        <f>B130</f>
        <v>0.62143915198675848</v>
      </c>
      <c r="C135" s="159">
        <f>C130</f>
        <v>0.61912769703989967</v>
      </c>
      <c r="D135" s="94"/>
      <c r="E135" s="94"/>
      <c r="F135" s="94"/>
      <c r="G135" s="94"/>
      <c r="H135" s="94"/>
      <c r="I135" s="1"/>
      <c r="M135" s="6"/>
      <c r="N135" s="6"/>
    </row>
    <row r="136" spans="1:14" ht="15.75" x14ac:dyDescent="0.25">
      <c r="A136" s="142" t="s">
        <v>165</v>
      </c>
      <c r="B136" s="159">
        <v>1.7399999999999999E-2</v>
      </c>
      <c r="C136" s="159">
        <v>1.2999999999999999E-2</v>
      </c>
      <c r="D136" s="94"/>
      <c r="E136" s="94"/>
      <c r="F136" s="94"/>
      <c r="G136" s="94"/>
      <c r="H136" s="94"/>
      <c r="I136" s="1"/>
      <c r="M136" s="6"/>
      <c r="N136" s="6"/>
    </row>
    <row r="137" spans="1:14" ht="15.75" x14ac:dyDescent="0.25">
      <c r="A137" s="142" t="s">
        <v>166</v>
      </c>
      <c r="B137" s="159">
        <v>2.5999999999999999E-2</v>
      </c>
      <c r="C137" s="159">
        <v>3.4000000000000002E-2</v>
      </c>
      <c r="D137" s="94"/>
      <c r="E137" s="94"/>
      <c r="F137" s="94"/>
      <c r="G137" s="94"/>
      <c r="H137" s="94"/>
      <c r="I137" s="1"/>
      <c r="M137" s="6"/>
      <c r="N137" s="6"/>
    </row>
    <row r="138" spans="1:14" ht="15.75" x14ac:dyDescent="0.25">
      <c r="A138" s="142" t="s">
        <v>167</v>
      </c>
      <c r="B138" s="159">
        <v>1.2999999999999999E-2</v>
      </c>
      <c r="C138" s="159">
        <v>1.2E-2</v>
      </c>
      <c r="D138" s="94"/>
      <c r="E138" s="94"/>
      <c r="F138" s="94"/>
      <c r="G138" s="94"/>
      <c r="H138" s="94"/>
      <c r="I138" s="1"/>
      <c r="M138" s="6"/>
      <c r="N138" s="6"/>
    </row>
    <row r="139" spans="1:14" ht="15.75" x14ac:dyDescent="0.25">
      <c r="A139" s="144" t="s">
        <v>168</v>
      </c>
      <c r="B139" s="160">
        <v>-5.0999999999999997E-2</v>
      </c>
      <c r="C139" s="160">
        <v>-5.2999999999999999E-2</v>
      </c>
      <c r="D139" s="94"/>
      <c r="E139" s="94"/>
      <c r="F139" s="94"/>
      <c r="G139" s="94"/>
      <c r="H139" s="94"/>
      <c r="I139" s="1"/>
      <c r="M139" s="6"/>
      <c r="N139" s="6"/>
    </row>
    <row r="140" spans="1:14" ht="15.75" x14ac:dyDescent="0.25">
      <c r="A140" s="1" t="s">
        <v>169</v>
      </c>
      <c r="B140" s="161">
        <f>B130-(SUM(B136:B139))</f>
        <v>0.61603915198675852</v>
      </c>
      <c r="C140" s="161">
        <f>C130-(SUM(C136:C139))</f>
        <v>0.61312769703989967</v>
      </c>
      <c r="D140" s="94"/>
      <c r="E140" s="94"/>
      <c r="F140" s="94"/>
      <c r="G140" s="94"/>
      <c r="H140" s="94"/>
      <c r="I140" s="1"/>
      <c r="M140" s="6"/>
      <c r="N140" s="6"/>
    </row>
    <row r="141" spans="1:14" ht="15.75" x14ac:dyDescent="0.25">
      <c r="A141" s="144" t="s">
        <v>170</v>
      </c>
      <c r="B141" s="160">
        <v>-2.8000000000000001E-2</v>
      </c>
      <c r="C141" s="160">
        <v>-3.4000000000000002E-2</v>
      </c>
      <c r="D141" s="94"/>
      <c r="E141" s="94"/>
      <c r="F141" s="94"/>
      <c r="G141" s="94"/>
      <c r="H141" s="94"/>
      <c r="I141" s="1"/>
      <c r="M141" s="6"/>
      <c r="N141" s="6"/>
    </row>
    <row r="142" spans="1:14" ht="15.75" x14ac:dyDescent="0.25">
      <c r="A142" s="20" t="s">
        <v>171</v>
      </c>
      <c r="B142" s="161">
        <f>+B140-B141</f>
        <v>0.64403915198675854</v>
      </c>
      <c r="C142" s="161">
        <f>+C140-C141</f>
        <v>0.6471276970398997</v>
      </c>
      <c r="D142" s="94"/>
      <c r="E142" s="94"/>
      <c r="F142" s="94"/>
      <c r="G142" s="94"/>
      <c r="H142" s="94"/>
      <c r="I142" s="1"/>
      <c r="M142" s="6"/>
      <c r="N142" s="6"/>
    </row>
    <row r="143" spans="1:14" ht="16.5" x14ac:dyDescent="0.25">
      <c r="A143" s="76"/>
      <c r="B143" s="76"/>
      <c r="C143" s="13"/>
      <c r="D143" s="13"/>
      <c r="E143" s="13"/>
      <c r="F143" s="13"/>
      <c r="G143" s="13"/>
      <c r="H143" s="13"/>
      <c r="I143" s="1"/>
      <c r="M143" s="6"/>
      <c r="N143" s="6"/>
    </row>
    <row r="144" spans="1:14" ht="15.75" x14ac:dyDescent="0.25">
      <c r="A144" s="19"/>
      <c r="B144" s="19"/>
      <c r="C144" s="13"/>
      <c r="D144" s="13"/>
      <c r="E144" s="13"/>
      <c r="F144" s="13"/>
      <c r="G144" s="13"/>
      <c r="H144" s="13"/>
      <c r="I144" s="1"/>
      <c r="M144" s="6"/>
      <c r="N144" s="6"/>
    </row>
    <row r="145" spans="1:14" ht="16.5" x14ac:dyDescent="0.25">
      <c r="A145" s="76" t="s">
        <v>24</v>
      </c>
      <c r="B145" s="76"/>
      <c r="C145" s="13"/>
      <c r="D145" s="13"/>
      <c r="E145" s="13"/>
      <c r="F145" s="13"/>
      <c r="G145" s="13"/>
      <c r="H145" s="13"/>
      <c r="I145" s="1" t="s">
        <v>1</v>
      </c>
      <c r="M145" s="6"/>
      <c r="N145" s="6"/>
    </row>
    <row r="146" spans="1:14" ht="15.75" x14ac:dyDescent="0.25">
      <c r="A146" s="19"/>
      <c r="B146" s="19"/>
      <c r="C146" s="13"/>
      <c r="D146" s="13"/>
      <c r="E146" s="13"/>
      <c r="F146" s="13"/>
      <c r="G146" s="13"/>
      <c r="H146" s="13"/>
      <c r="I146" s="1"/>
      <c r="M146" s="6"/>
      <c r="N146" s="6"/>
    </row>
    <row r="147" spans="1:14" ht="15.75" x14ac:dyDescent="0.25">
      <c r="A147" s="19" t="s">
        <v>9</v>
      </c>
      <c r="B147" s="9">
        <v>813.72247568999978</v>
      </c>
      <c r="C147" s="9">
        <v>777.00716831999978</v>
      </c>
      <c r="D147" s="9">
        <v>801.07924868999987</v>
      </c>
      <c r="E147" s="9">
        <v>771.23727824000002</v>
      </c>
      <c r="F147" s="9">
        <v>755.15389432999996</v>
      </c>
      <c r="G147" s="9">
        <v>707.57555680999997</v>
      </c>
      <c r="H147" s="9">
        <v>706.37195291</v>
      </c>
      <c r="I147" s="6"/>
      <c r="M147" s="6"/>
      <c r="N147" s="6"/>
    </row>
    <row r="148" spans="1:14" ht="15.75" x14ac:dyDescent="0.25">
      <c r="A148" s="18" t="s">
        <v>25</v>
      </c>
      <c r="B148" s="68">
        <v>286.98915670000025</v>
      </c>
      <c r="C148" s="68">
        <f t="shared" ref="C148:H148" si="15">-C128</f>
        <v>283.5299311600001</v>
      </c>
      <c r="D148" s="68">
        <f t="shared" si="15"/>
        <v>282.48927492000001</v>
      </c>
      <c r="E148" s="68">
        <f t="shared" si="15"/>
        <v>282.48927487999998</v>
      </c>
      <c r="F148" s="68">
        <f t="shared" si="15"/>
        <v>266.23042595999999</v>
      </c>
      <c r="G148" s="68">
        <f t="shared" si="15"/>
        <v>254.71630576000001</v>
      </c>
      <c r="H148" s="68">
        <f t="shared" si="15"/>
        <v>248.95841866000001</v>
      </c>
      <c r="I148" s="1"/>
      <c r="M148" s="6"/>
      <c r="N148" s="6"/>
    </row>
    <row r="149" spans="1:14" ht="15.75" x14ac:dyDescent="0.25">
      <c r="A149" s="19" t="s">
        <v>4</v>
      </c>
      <c r="B149" s="9">
        <f>B$114</f>
        <v>5257.6692564900022</v>
      </c>
      <c r="C149" s="9">
        <f>C$114</f>
        <v>4996.0304893300008</v>
      </c>
      <c r="D149" s="9">
        <f>D$114</f>
        <v>5023.5804815800002</v>
      </c>
      <c r="E149" s="9">
        <f>E129</f>
        <v>5001.9712618399999</v>
      </c>
      <c r="F149" s="9">
        <f>F129</f>
        <v>4771.8651992200002</v>
      </c>
      <c r="G149" s="9">
        <f>G129</f>
        <v>4483.9287076399996</v>
      </c>
      <c r="H149" s="9">
        <f>H129</f>
        <v>4388.2392060300008</v>
      </c>
      <c r="I149" s="1"/>
      <c r="M149" s="6"/>
      <c r="N149" s="6"/>
    </row>
    <row r="150" spans="1:14" ht="16.5" x14ac:dyDescent="0.25">
      <c r="A150" s="47" t="s">
        <v>24</v>
      </c>
      <c r="B150" s="93">
        <f t="shared" ref="B150:H150" si="16">(B147+B148)/B149</f>
        <v>0.20935353265732626</v>
      </c>
      <c r="C150" s="93">
        <f t="shared" si="16"/>
        <v>0.21227594622270302</v>
      </c>
      <c r="D150" s="93">
        <f t="shared" si="16"/>
        <v>0.21569645944424073</v>
      </c>
      <c r="E150" s="93">
        <f t="shared" si="16"/>
        <v>0.21066225653051462</v>
      </c>
      <c r="F150" s="93">
        <f t="shared" si="16"/>
        <v>0.2140429952750873</v>
      </c>
      <c r="G150" s="93">
        <f t="shared" si="16"/>
        <v>0.21460909066872239</v>
      </c>
      <c r="H150" s="93">
        <f t="shared" si="16"/>
        <v>0.21770243751918861</v>
      </c>
      <c r="I150" s="1"/>
      <c r="M150" s="6"/>
      <c r="N150" s="6"/>
    </row>
    <row r="151" spans="1:14" ht="16.5" x14ac:dyDescent="0.25">
      <c r="A151" s="76"/>
      <c r="B151" s="76"/>
      <c r="C151" s="13"/>
      <c r="D151" s="13"/>
      <c r="E151" s="13"/>
      <c r="F151" s="13"/>
      <c r="G151" s="13"/>
      <c r="H151" s="13"/>
      <c r="I151" s="1"/>
      <c r="M151" s="6"/>
      <c r="N151" s="6"/>
    </row>
    <row r="152" spans="1:14" ht="15.75" x14ac:dyDescent="0.25">
      <c r="A152" s="21"/>
      <c r="B152" s="21"/>
      <c r="C152" s="8"/>
      <c r="D152" s="8"/>
      <c r="E152" s="8"/>
      <c r="F152" s="8"/>
      <c r="G152" s="8"/>
      <c r="H152" s="8"/>
      <c r="I152" s="1"/>
      <c r="M152" s="6"/>
      <c r="N152" s="6"/>
    </row>
    <row r="153" spans="1:14" ht="16.5" x14ac:dyDescent="0.25">
      <c r="A153" s="76" t="s">
        <v>26</v>
      </c>
      <c r="B153" s="76"/>
      <c r="C153" s="8"/>
      <c r="D153" s="8"/>
      <c r="E153" s="8"/>
      <c r="F153" s="8"/>
      <c r="G153" s="8"/>
      <c r="H153" s="8"/>
      <c r="I153" s="1"/>
      <c r="M153" s="6"/>
      <c r="N153" s="6"/>
    </row>
    <row r="154" spans="1:14" ht="15.75" x14ac:dyDescent="0.25">
      <c r="A154" s="21"/>
      <c r="B154" s="21"/>
      <c r="C154" s="8"/>
      <c r="D154" s="8"/>
      <c r="E154" s="8"/>
      <c r="F154" s="8"/>
      <c r="G154" s="8"/>
      <c r="H154" s="8"/>
      <c r="I154" s="1"/>
      <c r="M154" s="6"/>
      <c r="N154" s="6"/>
    </row>
    <row r="155" spans="1:14" ht="15.75" x14ac:dyDescent="0.25">
      <c r="A155" s="18" t="s">
        <v>139</v>
      </c>
      <c r="B155" s="68">
        <v>3554.3106808799985</v>
      </c>
      <c r="C155" s="68">
        <f t="shared" ref="C155:H155" si="17">C127</f>
        <v>3376.7107823600068</v>
      </c>
      <c r="D155" s="68">
        <f t="shared" si="17"/>
        <v>3549.9487058799996</v>
      </c>
      <c r="E155" s="68">
        <f t="shared" si="17"/>
        <v>3245.3763598599999</v>
      </c>
      <c r="F155" s="68">
        <f t="shared" si="17"/>
        <v>3125.9388558999999</v>
      </c>
      <c r="G155" s="68">
        <f t="shared" si="17"/>
        <v>2975.10834952</v>
      </c>
      <c r="H155" s="68">
        <f t="shared" si="17"/>
        <v>2999.9969435200001</v>
      </c>
      <c r="I155" s="1"/>
      <c r="M155" s="6"/>
      <c r="N155" s="6"/>
    </row>
    <row r="156" spans="1:14" ht="15.75" x14ac:dyDescent="0.25">
      <c r="A156" s="19" t="s">
        <v>4</v>
      </c>
      <c r="B156" s="9">
        <f>B$114</f>
        <v>5257.6692564900022</v>
      </c>
      <c r="C156" s="9">
        <f>C$114</f>
        <v>4996.0304893300008</v>
      </c>
      <c r="D156" s="9">
        <f>D$114</f>
        <v>5023.5804815800002</v>
      </c>
      <c r="E156" s="9">
        <f>E114</f>
        <v>5001.9712618399999</v>
      </c>
      <c r="F156" s="9">
        <f>F114</f>
        <v>4771.8651992200002</v>
      </c>
      <c r="G156" s="9">
        <f>G114</f>
        <v>4483.9287076399996</v>
      </c>
      <c r="H156" s="9">
        <f>H114</f>
        <v>4388.2392060300008</v>
      </c>
      <c r="I156" s="1"/>
      <c r="M156" s="6"/>
      <c r="N156" s="6"/>
    </row>
    <row r="157" spans="1:14" ht="15.75" x14ac:dyDescent="0.25">
      <c r="A157" s="47" t="s">
        <v>26</v>
      </c>
      <c r="B157" s="13">
        <f t="shared" ref="B157" si="18">B155/B156</f>
        <v>0.67602401510756904</v>
      </c>
      <c r="C157" s="13">
        <f t="shared" ref="C157:H157" si="19">C155/C156</f>
        <v>0.67587873804445997</v>
      </c>
      <c r="D157" s="13">
        <f t="shared" si="19"/>
        <v>0.70665707833220204</v>
      </c>
      <c r="E157" s="13">
        <f t="shared" si="19"/>
        <v>0.64881947335822399</v>
      </c>
      <c r="F157" s="13">
        <f t="shared" si="19"/>
        <v>0.65507694065015909</v>
      </c>
      <c r="G157" s="13">
        <f t="shared" si="19"/>
        <v>0.66350482880131956</v>
      </c>
      <c r="H157" s="13">
        <f t="shared" si="19"/>
        <v>0.68364480664536731</v>
      </c>
      <c r="I157" s="6"/>
      <c r="M157" s="6"/>
      <c r="N157" s="6"/>
    </row>
    <row r="158" spans="1:14" ht="16.5" x14ac:dyDescent="0.25">
      <c r="A158" s="76"/>
      <c r="B158" s="76"/>
      <c r="C158" s="13"/>
      <c r="D158" s="13"/>
      <c r="E158" s="13"/>
      <c r="F158" s="13"/>
      <c r="G158" s="13"/>
      <c r="H158" s="13"/>
      <c r="I158" s="6"/>
      <c r="M158" s="6"/>
      <c r="N158" s="6"/>
    </row>
    <row r="159" spans="1:14" ht="15.75" x14ac:dyDescent="0.25">
      <c r="A159" s="19"/>
      <c r="B159" s="19"/>
      <c r="C159" s="13"/>
      <c r="D159" s="13"/>
      <c r="E159" s="13"/>
      <c r="F159" s="13"/>
      <c r="G159" s="13"/>
      <c r="H159" s="13"/>
      <c r="I159" s="1"/>
      <c r="M159" s="6"/>
      <c r="N159" s="6"/>
    </row>
    <row r="160" spans="1:14" ht="16.5" x14ac:dyDescent="0.25">
      <c r="A160" s="76" t="s">
        <v>27</v>
      </c>
      <c r="B160" s="76"/>
      <c r="C160" s="13"/>
      <c r="D160" s="13"/>
      <c r="E160" s="13"/>
      <c r="F160" s="13"/>
      <c r="G160" s="13"/>
      <c r="H160" s="13"/>
      <c r="I160" s="1"/>
      <c r="M160" s="6"/>
      <c r="N160" s="6"/>
    </row>
    <row r="161" spans="1:14" ht="15.75" x14ac:dyDescent="0.25">
      <c r="A161" s="19"/>
      <c r="B161" s="19"/>
      <c r="C161" s="13"/>
      <c r="D161" s="13"/>
      <c r="E161" s="13"/>
      <c r="F161" s="13"/>
      <c r="G161" s="13"/>
      <c r="H161" s="13"/>
      <c r="I161" s="1"/>
      <c r="M161" s="6"/>
      <c r="N161" s="6"/>
    </row>
    <row r="162" spans="1:14" ht="15.75" x14ac:dyDescent="0.25">
      <c r="A162" s="18" t="s">
        <v>9</v>
      </c>
      <c r="B162" s="68">
        <v>813.72247568999978</v>
      </c>
      <c r="C162" s="68">
        <f t="shared" ref="C162" si="20">C147</f>
        <v>777.00716831999978</v>
      </c>
      <c r="D162" s="68">
        <f>D147</f>
        <v>801.07924868999987</v>
      </c>
      <c r="E162" s="68">
        <f>E147</f>
        <v>771.23727824000002</v>
      </c>
      <c r="F162" s="68">
        <f>F147</f>
        <v>755.15389432999996</v>
      </c>
      <c r="G162" s="68">
        <f>G147</f>
        <v>707.57555680999997</v>
      </c>
      <c r="H162" s="68">
        <f>H147</f>
        <v>706.37195291</v>
      </c>
      <c r="I162" s="1"/>
      <c r="M162" s="6"/>
      <c r="N162" s="6"/>
    </row>
    <row r="163" spans="1:14" ht="15.75" x14ac:dyDescent="0.25">
      <c r="A163" s="19" t="s">
        <v>4</v>
      </c>
      <c r="B163" s="9">
        <f t="shared" ref="B163" si="21">B129</f>
        <v>5257.6692564900022</v>
      </c>
      <c r="C163" s="9">
        <f t="shared" ref="C163:D163" si="22">C129</f>
        <v>4996.0304893300008</v>
      </c>
      <c r="D163" s="9">
        <f t="shared" si="22"/>
        <v>5023.5804815800002</v>
      </c>
      <c r="E163" s="9">
        <f>E129</f>
        <v>5001.9712618399999</v>
      </c>
      <c r="F163" s="9">
        <f>F129</f>
        <v>4771.8651992200002</v>
      </c>
      <c r="G163" s="9">
        <f>G129</f>
        <v>4483.9287076399996</v>
      </c>
      <c r="H163" s="9">
        <f>H129</f>
        <v>4388.2392060300008</v>
      </c>
      <c r="I163" s="1"/>
      <c r="M163" s="6"/>
      <c r="N163" s="6"/>
    </row>
    <row r="164" spans="1:14" ht="16.5" x14ac:dyDescent="0.25">
      <c r="A164" s="47" t="s">
        <v>27</v>
      </c>
      <c r="B164" s="93">
        <f t="shared" ref="B164" si="23">B162/B163</f>
        <v>0.15476866953651577</v>
      </c>
      <c r="C164" s="93">
        <f t="shared" ref="C164:H164" si="24">C162/C163</f>
        <v>0.15552490521814277</v>
      </c>
      <c r="D164" s="93">
        <f t="shared" si="24"/>
        <v>0.15946380308374139</v>
      </c>
      <c r="E164" s="93">
        <f t="shared" si="24"/>
        <v>0.15418666718934659</v>
      </c>
      <c r="F164" s="93">
        <f t="shared" si="24"/>
        <v>0.15825130484688377</v>
      </c>
      <c r="G164" s="93">
        <f t="shared" si="24"/>
        <v>0.15780258852117524</v>
      </c>
      <c r="H164" s="93">
        <f t="shared" si="24"/>
        <v>0.16096933638880825</v>
      </c>
      <c r="I164" s="1"/>
      <c r="M164" s="6"/>
      <c r="N164" s="6"/>
    </row>
    <row r="165" spans="1:14" ht="16.5" x14ac:dyDescent="0.25">
      <c r="A165" s="76"/>
      <c r="B165" s="76"/>
      <c r="C165" s="13"/>
      <c r="D165" s="13"/>
      <c r="E165" s="13"/>
      <c r="F165" s="13"/>
      <c r="G165" s="13"/>
      <c r="H165" s="13"/>
      <c r="I165" s="1"/>
      <c r="M165" s="6"/>
      <c r="N165" s="6"/>
    </row>
    <row r="166" spans="1:14" ht="15.75" x14ac:dyDescent="0.25">
      <c r="A166" s="19"/>
      <c r="B166" s="19"/>
      <c r="C166" s="1"/>
      <c r="D166" s="1"/>
      <c r="E166" s="1"/>
      <c r="F166" s="1"/>
      <c r="G166" s="1"/>
      <c r="H166" s="1"/>
      <c r="I166" s="1"/>
      <c r="M166" s="6"/>
      <c r="N166" s="6"/>
    </row>
    <row r="167" spans="1:14" ht="16.5" x14ac:dyDescent="0.25">
      <c r="A167" s="61" t="s">
        <v>8</v>
      </c>
      <c r="B167" s="19"/>
      <c r="C167" s="1"/>
      <c r="D167" s="1"/>
      <c r="E167" s="1"/>
      <c r="F167" s="1"/>
      <c r="G167" s="1"/>
      <c r="H167" s="1"/>
      <c r="I167" s="1"/>
      <c r="M167" s="6"/>
      <c r="N167" s="6"/>
    </row>
    <row r="168" spans="1:14" ht="16.5" x14ac:dyDescent="0.25">
      <c r="A168" s="61"/>
      <c r="B168" s="19"/>
      <c r="C168" s="1"/>
      <c r="D168" s="1"/>
      <c r="E168" s="1"/>
      <c r="F168" s="1"/>
      <c r="G168" s="1"/>
      <c r="H168" s="1"/>
      <c r="I168" s="1"/>
      <c r="M168" s="6"/>
      <c r="N168" s="6"/>
    </row>
    <row r="169" spans="1:14" ht="15.75" x14ac:dyDescent="0.25">
      <c r="A169" s="14" t="s">
        <v>139</v>
      </c>
      <c r="B169" s="96">
        <f>B155</f>
        <v>3554.3106808799985</v>
      </c>
      <c r="C169" s="96">
        <f t="shared" ref="C169:H169" si="25">C155</f>
        <v>3376.7107823600068</v>
      </c>
      <c r="D169" s="96">
        <f t="shared" si="25"/>
        <v>3549.9487058799996</v>
      </c>
      <c r="E169" s="96">
        <f t="shared" si="25"/>
        <v>3245.3763598599999</v>
      </c>
      <c r="F169" s="96">
        <f t="shared" si="25"/>
        <v>3125.9388558999999</v>
      </c>
      <c r="G169" s="96">
        <f t="shared" si="25"/>
        <v>2975.10834952</v>
      </c>
      <c r="H169" s="96">
        <f t="shared" si="25"/>
        <v>2999.9969435200001</v>
      </c>
      <c r="I169" s="1"/>
      <c r="M169" s="6"/>
      <c r="N169" s="6"/>
    </row>
    <row r="170" spans="1:14" ht="15.75" x14ac:dyDescent="0.25">
      <c r="A170" s="15" t="s">
        <v>9</v>
      </c>
      <c r="B170" s="68">
        <f>B162</f>
        <v>813.72247568999978</v>
      </c>
      <c r="C170" s="68">
        <f t="shared" ref="C170:H170" si="26">C162</f>
        <v>777.00716831999978</v>
      </c>
      <c r="D170" s="68">
        <f t="shared" si="26"/>
        <v>801.07924868999987</v>
      </c>
      <c r="E170" s="68">
        <f t="shared" si="26"/>
        <v>771.23727824000002</v>
      </c>
      <c r="F170" s="68">
        <f t="shared" si="26"/>
        <v>755.15389432999996</v>
      </c>
      <c r="G170" s="68">
        <f t="shared" si="26"/>
        <v>707.57555680999997</v>
      </c>
      <c r="H170" s="68">
        <f t="shared" si="26"/>
        <v>706.37195291</v>
      </c>
      <c r="I170" s="1"/>
      <c r="M170" s="6"/>
      <c r="N170" s="6"/>
    </row>
    <row r="171" spans="1:14" ht="15.75" x14ac:dyDescent="0.25">
      <c r="A171" s="117" t="s">
        <v>4</v>
      </c>
      <c r="B171" s="96">
        <f>B163</f>
        <v>5257.6692564900022</v>
      </c>
      <c r="C171" s="96">
        <f t="shared" ref="C171:H171" si="27">C163</f>
        <v>4996.0304893300008</v>
      </c>
      <c r="D171" s="96">
        <f t="shared" si="27"/>
        <v>5023.5804815800002</v>
      </c>
      <c r="E171" s="96">
        <f t="shared" si="27"/>
        <v>5001.9712618399999</v>
      </c>
      <c r="F171" s="96">
        <f t="shared" si="27"/>
        <v>4771.8651992200002</v>
      </c>
      <c r="G171" s="96">
        <f t="shared" si="27"/>
        <v>4483.9287076399996</v>
      </c>
      <c r="H171" s="96">
        <f t="shared" si="27"/>
        <v>4388.2392060300008</v>
      </c>
      <c r="I171" s="1"/>
      <c r="M171" s="6"/>
      <c r="N171" s="6"/>
    </row>
    <row r="172" spans="1:14" ht="16.5" x14ac:dyDescent="0.25">
      <c r="A172" s="89" t="s">
        <v>8</v>
      </c>
      <c r="B172" s="118">
        <f t="shared" ref="B172:H172" si="28">(B169+B170)/B171</f>
        <v>0.83079268464408473</v>
      </c>
      <c r="C172" s="118">
        <f t="shared" si="28"/>
        <v>0.83140364326260274</v>
      </c>
      <c r="D172" s="118">
        <f t="shared" si="28"/>
        <v>0.86612088141594346</v>
      </c>
      <c r="E172" s="118">
        <f t="shared" si="28"/>
        <v>0.80300614054757058</v>
      </c>
      <c r="F172" s="118">
        <f t="shared" si="28"/>
        <v>0.81332824549704297</v>
      </c>
      <c r="G172" s="118">
        <f t="shared" si="28"/>
        <v>0.82130741732249479</v>
      </c>
      <c r="H172" s="118">
        <f t="shared" si="28"/>
        <v>0.84461414303417548</v>
      </c>
      <c r="I172" s="1"/>
      <c r="M172" s="6"/>
      <c r="N172" s="6"/>
    </row>
    <row r="173" spans="1:14" ht="16.5" x14ac:dyDescent="0.25">
      <c r="A173" s="76"/>
      <c r="I173" s="1"/>
      <c r="M173" s="6"/>
      <c r="N173" s="6"/>
    </row>
    <row r="174" spans="1:14" ht="15.75" x14ac:dyDescent="0.25">
      <c r="C174" s="8"/>
      <c r="D174" s="8"/>
      <c r="E174" s="8"/>
      <c r="F174" s="8"/>
      <c r="G174" s="8"/>
      <c r="H174" s="8"/>
      <c r="I174" s="8"/>
      <c r="J174" s="8"/>
      <c r="M174" s="6"/>
      <c r="N174" s="6"/>
    </row>
    <row r="175" spans="1:14" ht="18" x14ac:dyDescent="0.25">
      <c r="A175" s="73"/>
      <c r="B175" s="84" t="s">
        <v>99</v>
      </c>
      <c r="C175" s="59" t="str">
        <f>C$4</f>
        <v>IFRS 17</v>
      </c>
      <c r="D175" s="59" t="str">
        <f t="shared" ref="D175" si="29">D$4</f>
        <v>IFRS 17</v>
      </c>
      <c r="E175" s="59" t="str">
        <f>E4</f>
        <v>IFRS 4</v>
      </c>
      <c r="F175" s="59" t="str">
        <f>F4</f>
        <v>IFRS 4</v>
      </c>
      <c r="G175" s="59" t="str">
        <f>G4</f>
        <v>IFRS 4</v>
      </c>
      <c r="H175" s="59" t="str">
        <f>H4</f>
        <v>IFRS 4</v>
      </c>
      <c r="I175" s="8"/>
      <c r="J175" s="8"/>
      <c r="M175" s="6"/>
      <c r="N175" s="6"/>
    </row>
    <row r="176" spans="1:14" ht="18" x14ac:dyDescent="0.25">
      <c r="A176" s="73" t="s">
        <v>120</v>
      </c>
      <c r="B176" s="74" t="s">
        <v>173</v>
      </c>
      <c r="C176" s="74" t="s">
        <v>101</v>
      </c>
      <c r="D176" s="74" t="s">
        <v>102</v>
      </c>
      <c r="E176" s="60" t="s">
        <v>103</v>
      </c>
      <c r="F176" s="60" t="s">
        <v>104</v>
      </c>
      <c r="G176" s="60" t="s">
        <v>105</v>
      </c>
      <c r="H176" s="60" t="s">
        <v>106</v>
      </c>
      <c r="I176" s="8"/>
      <c r="J176" s="8"/>
      <c r="M176" s="6"/>
      <c r="N176" s="6"/>
    </row>
    <row r="177" spans="1:14" ht="18" x14ac:dyDescent="0.25">
      <c r="A177" s="77"/>
      <c r="B177" s="77"/>
      <c r="C177" s="4"/>
      <c r="D177" s="4"/>
      <c r="E177" s="4"/>
      <c r="F177" s="4"/>
      <c r="G177" s="4"/>
      <c r="H177" s="4"/>
      <c r="I177" s="8"/>
      <c r="J177" s="8"/>
      <c r="M177" s="6"/>
      <c r="N177" s="6"/>
    </row>
    <row r="178" spans="1:14" ht="16.5" x14ac:dyDescent="0.25">
      <c r="A178" s="76" t="s">
        <v>17</v>
      </c>
      <c r="B178" s="76"/>
      <c r="C178" s="8"/>
      <c r="D178" s="8"/>
      <c r="E178" s="2" t="s">
        <v>121</v>
      </c>
      <c r="F178" s="8"/>
      <c r="G178" s="8"/>
      <c r="H178" s="8"/>
      <c r="I178" s="8"/>
      <c r="J178" s="8"/>
      <c r="M178" s="6"/>
      <c r="N178" s="6"/>
    </row>
    <row r="179" spans="1:14" ht="16.5" x14ac:dyDescent="0.25">
      <c r="A179" s="76"/>
      <c r="B179" s="76"/>
      <c r="C179" s="8"/>
      <c r="D179" s="8"/>
      <c r="F179" s="8"/>
      <c r="G179" s="8"/>
      <c r="H179" s="8"/>
      <c r="I179" s="8"/>
      <c r="J179" s="8"/>
      <c r="M179" s="6"/>
      <c r="N179" s="6"/>
    </row>
    <row r="180" spans="1:14" ht="15.75" x14ac:dyDescent="0.25">
      <c r="A180" s="1" t="s">
        <v>18</v>
      </c>
      <c r="B180" s="1"/>
      <c r="C180" s="1"/>
      <c r="D180" s="1"/>
      <c r="E180" s="8"/>
      <c r="F180" s="8"/>
      <c r="G180" s="8"/>
      <c r="H180" s="8"/>
      <c r="I180" s="8"/>
      <c r="J180" s="8"/>
      <c r="M180" s="6"/>
      <c r="N180" s="6"/>
    </row>
    <row r="181" spans="1:14" ht="15.75" x14ac:dyDescent="0.25">
      <c r="A181" s="14" t="s">
        <v>84</v>
      </c>
      <c r="B181" s="9" vm="25">
        <v>1559.5448982600001</v>
      </c>
      <c r="C181" s="9" vm="17">
        <v>1368.53467899</v>
      </c>
      <c r="D181" s="9" vm="16">
        <v>1330.4048825000002</v>
      </c>
      <c r="E181" s="120" t="s">
        <v>109</v>
      </c>
      <c r="F181" s="120" t="s">
        <v>109</v>
      </c>
      <c r="G181" s="120" t="s">
        <v>109</v>
      </c>
      <c r="H181" s="120" t="s">
        <v>109</v>
      </c>
      <c r="I181" s="8"/>
      <c r="J181" s="8"/>
      <c r="M181" s="6"/>
      <c r="N181" s="6"/>
    </row>
    <row r="182" spans="1:14" ht="15.75" x14ac:dyDescent="0.25">
      <c r="A182" s="18" t="s">
        <v>143</v>
      </c>
      <c r="B182" s="68" vm="26">
        <v>-89.945063810000008</v>
      </c>
      <c r="C182" s="68" vm="12">
        <v>-80.06581091000001</v>
      </c>
      <c r="D182" s="68" vm="13">
        <v>-75.165053040000004</v>
      </c>
      <c r="E182" s="121" t="s">
        <v>109</v>
      </c>
      <c r="F182" s="121" t="s">
        <v>109</v>
      </c>
      <c r="G182" s="121" t="s">
        <v>109</v>
      </c>
      <c r="H182" s="121" t="s">
        <v>109</v>
      </c>
      <c r="I182" s="8"/>
      <c r="J182" s="8"/>
      <c r="M182" s="6"/>
      <c r="N182" s="6"/>
    </row>
    <row r="183" spans="1:14" ht="15.75" x14ac:dyDescent="0.25">
      <c r="A183" s="20" t="s">
        <v>147</v>
      </c>
      <c r="B183" s="11">
        <f t="shared" ref="B183" si="30">SUM(B181:B182)</f>
        <v>1469.5998344500001</v>
      </c>
      <c r="C183" s="11">
        <f>SUM(C181:C182)</f>
        <v>1288.46886808</v>
      </c>
      <c r="D183" s="11">
        <f>SUM(D181:D182)</f>
        <v>1255.2398294600002</v>
      </c>
      <c r="E183" s="114" t="s">
        <v>109</v>
      </c>
      <c r="F183" s="114" t="s">
        <v>109</v>
      </c>
      <c r="G183" s="114" t="s">
        <v>109</v>
      </c>
      <c r="H183" s="114" t="s">
        <v>109</v>
      </c>
      <c r="I183" s="8"/>
      <c r="J183" s="8"/>
      <c r="M183" s="6"/>
      <c r="N183" s="6"/>
    </row>
    <row r="184" spans="1:14" ht="16.5" x14ac:dyDescent="0.25">
      <c r="A184" s="76"/>
      <c r="B184" s="76"/>
      <c r="C184" s="8"/>
      <c r="D184" s="8"/>
      <c r="E184" s="8"/>
      <c r="F184" s="8"/>
      <c r="G184" s="8"/>
      <c r="H184" s="8"/>
      <c r="I184" s="8"/>
      <c r="J184" s="8"/>
      <c r="M184" s="6"/>
      <c r="N184" s="6"/>
    </row>
    <row r="185" spans="1:14" ht="16.5" x14ac:dyDescent="0.25">
      <c r="A185" s="1" t="s">
        <v>146</v>
      </c>
      <c r="B185" s="76"/>
      <c r="C185" s="8"/>
      <c r="D185" s="8"/>
      <c r="E185" s="8"/>
      <c r="F185" s="8"/>
      <c r="G185" s="8"/>
      <c r="H185" s="8"/>
      <c r="I185" s="8"/>
      <c r="J185" s="8"/>
      <c r="M185" s="6"/>
      <c r="N185" s="6"/>
    </row>
    <row r="186" spans="1:14" ht="15.75" x14ac:dyDescent="0.25">
      <c r="A186" s="14" t="s">
        <v>122</v>
      </c>
      <c r="B186" s="120" t="s">
        <v>109</v>
      </c>
      <c r="C186" s="120" t="s">
        <v>109</v>
      </c>
      <c r="D186" s="120" t="s">
        <v>109</v>
      </c>
      <c r="E186" s="9">
        <v>1391.0360933299999</v>
      </c>
      <c r="F186" s="9">
        <v>1382.6941691853585</v>
      </c>
      <c r="G186" s="9">
        <v>1315.0633736499999</v>
      </c>
      <c r="H186" s="9">
        <v>1271.6112138506048</v>
      </c>
      <c r="I186" s="8"/>
      <c r="J186" s="8"/>
      <c r="M186" s="6"/>
      <c r="N186" s="6"/>
    </row>
    <row r="187" spans="1:14" ht="15.75" x14ac:dyDescent="0.25">
      <c r="A187" s="100" t="s">
        <v>29</v>
      </c>
      <c r="B187" s="121" t="s">
        <v>109</v>
      </c>
      <c r="C187" s="121" t="s">
        <v>109</v>
      </c>
      <c r="D187" s="121" t="s">
        <v>109</v>
      </c>
      <c r="E187" s="68">
        <f>-24.48431925+89.71455231</f>
        <v>65.230233060000003</v>
      </c>
      <c r="F187" s="68">
        <v>97.964593180840211</v>
      </c>
      <c r="G187" s="68">
        <v>88.516874400354254</v>
      </c>
      <c r="H187" s="68">
        <v>94.028866976065302</v>
      </c>
      <c r="I187" s="8"/>
      <c r="J187" s="8"/>
      <c r="M187" s="6"/>
      <c r="N187" s="6"/>
    </row>
    <row r="188" spans="1:14" ht="15.75" x14ac:dyDescent="0.25">
      <c r="A188" s="20" t="s">
        <v>148</v>
      </c>
      <c r="B188" s="114" t="s">
        <v>109</v>
      </c>
      <c r="C188" s="114" t="s">
        <v>109</v>
      </c>
      <c r="D188" s="114" t="s">
        <v>109</v>
      </c>
      <c r="E188" s="11">
        <f>E186-E187</f>
        <v>1325.8058602699998</v>
      </c>
      <c r="F188" s="11">
        <f>F186-F187</f>
        <v>1284.7295760045183</v>
      </c>
      <c r="G188" s="11">
        <f>G186-G187</f>
        <v>1226.5464992496456</v>
      </c>
      <c r="H188" s="11">
        <f>H186-H187</f>
        <v>1177.5823468745396</v>
      </c>
      <c r="I188" s="8"/>
      <c r="J188" s="8"/>
      <c r="M188" s="6"/>
      <c r="N188" s="6"/>
    </row>
    <row r="189" spans="1:14" ht="15.75" x14ac:dyDescent="0.25">
      <c r="A189" s="20"/>
      <c r="B189" s="20"/>
      <c r="C189" s="20"/>
      <c r="D189" s="20"/>
      <c r="E189" s="8"/>
      <c r="F189" s="8"/>
      <c r="G189" s="8"/>
      <c r="H189" s="8"/>
      <c r="I189" s="8"/>
      <c r="J189" s="8"/>
      <c r="M189" s="6"/>
      <c r="N189" s="6"/>
    </row>
    <row r="190" spans="1:14" ht="15.75" x14ac:dyDescent="0.25">
      <c r="A190" s="162"/>
      <c r="B190" s="162"/>
      <c r="C190" s="162"/>
      <c r="D190" s="162"/>
      <c r="E190" s="163"/>
      <c r="F190" s="163"/>
      <c r="G190" s="163"/>
      <c r="H190" s="163"/>
      <c r="I190" s="8"/>
      <c r="J190" s="8"/>
      <c r="M190" s="6"/>
      <c r="N190" s="6"/>
    </row>
    <row r="191" spans="1:14" ht="15.75" x14ac:dyDescent="0.25">
      <c r="A191" s="20" t="s">
        <v>17</v>
      </c>
      <c r="B191" s="11">
        <f t="shared" ref="B191" si="31">B183</f>
        <v>1469.5998344500001</v>
      </c>
      <c r="C191" s="11">
        <f>C183</f>
        <v>1288.46886808</v>
      </c>
      <c r="D191" s="11">
        <f>D183</f>
        <v>1255.2398294600002</v>
      </c>
      <c r="E191" s="11">
        <f>E188</f>
        <v>1325.8058602699998</v>
      </c>
      <c r="F191" s="11">
        <f t="shared" ref="F191:H191" si="32">F188</f>
        <v>1284.7295760045183</v>
      </c>
      <c r="G191" s="11">
        <f t="shared" si="32"/>
        <v>1226.5464992496456</v>
      </c>
      <c r="H191" s="11">
        <f t="shared" si="32"/>
        <v>1177.5823468745396</v>
      </c>
      <c r="I191" s="1"/>
      <c r="M191" s="6"/>
      <c r="N191" s="6"/>
    </row>
    <row r="192" spans="1:14" ht="15.75" x14ac:dyDescent="0.25">
      <c r="A192" s="20"/>
      <c r="B192" s="20"/>
      <c r="C192" s="11"/>
      <c r="D192" s="11"/>
      <c r="E192" s="11"/>
      <c r="F192" s="11"/>
      <c r="G192" s="11"/>
      <c r="H192" s="11"/>
      <c r="I192" s="1"/>
      <c r="M192" s="6"/>
      <c r="N192" s="6"/>
    </row>
    <row r="193" spans="1:14" ht="15.75" x14ac:dyDescent="0.25">
      <c r="A193" s="20"/>
      <c r="B193" s="20"/>
      <c r="C193" s="11"/>
      <c r="D193" s="11"/>
      <c r="E193" s="11"/>
      <c r="F193" s="11"/>
      <c r="G193" s="11"/>
      <c r="H193" s="11"/>
      <c r="I193" s="1"/>
      <c r="M193" s="6"/>
      <c r="N193" s="6"/>
    </row>
    <row r="194" spans="1:14" s="12" customFormat="1" ht="16.5" x14ac:dyDescent="0.25">
      <c r="A194" s="61" t="s">
        <v>142</v>
      </c>
      <c r="B194" s="61"/>
      <c r="C194" s="13"/>
      <c r="D194" s="13"/>
      <c r="E194" s="13"/>
      <c r="F194" s="13"/>
      <c r="G194" s="13"/>
      <c r="H194" s="13"/>
      <c r="K194" s="25"/>
    </row>
    <row r="195" spans="1:14" s="12" customFormat="1" ht="15.75" x14ac:dyDescent="0.25">
      <c r="A195" s="13"/>
      <c r="B195" s="13"/>
      <c r="C195" s="13"/>
      <c r="D195" s="13"/>
      <c r="E195" s="13"/>
      <c r="F195" s="13"/>
      <c r="G195" s="13"/>
      <c r="H195" s="13"/>
      <c r="K195" s="25"/>
    </row>
    <row r="196" spans="1:14" s="12" customFormat="1" x14ac:dyDescent="0.2">
      <c r="A196" s="14" t="s">
        <v>4</v>
      </c>
      <c r="B196" s="9">
        <v>1469.5998344500001</v>
      </c>
      <c r="C196" s="9">
        <f>C191</f>
        <v>1288.46886808</v>
      </c>
      <c r="D196" s="9">
        <f t="shared" ref="D196:H196" si="33">D191</f>
        <v>1255.2398294600002</v>
      </c>
      <c r="E196" s="9">
        <f t="shared" si="33"/>
        <v>1325.8058602699998</v>
      </c>
      <c r="F196" s="9">
        <f t="shared" si="33"/>
        <v>1284.7295760045183</v>
      </c>
      <c r="G196" s="9">
        <f t="shared" si="33"/>
        <v>1226.5464992496456</v>
      </c>
      <c r="H196" s="9">
        <f t="shared" si="33"/>
        <v>1177.5823468745396</v>
      </c>
      <c r="K196" s="25"/>
    </row>
    <row r="197" spans="1:14" s="12" customFormat="1" x14ac:dyDescent="0.2">
      <c r="A197" s="14" t="s">
        <v>6</v>
      </c>
      <c r="B197" s="9">
        <v>-970.35927489999995</v>
      </c>
      <c r="C197" s="9">
        <v>-862.18099505999999</v>
      </c>
      <c r="D197" s="9">
        <v>-808.72742855000001</v>
      </c>
      <c r="E197" s="9">
        <v>-885.84902577000003</v>
      </c>
      <c r="F197" s="9">
        <v>-856.95739199137995</v>
      </c>
      <c r="G197" s="9">
        <v>-845.77790258102596</v>
      </c>
      <c r="H197" s="9">
        <v>-779.10682645557904</v>
      </c>
      <c r="K197" s="25"/>
    </row>
    <row r="198" spans="1:14" s="12" customFormat="1" x14ac:dyDescent="0.2">
      <c r="A198" s="15" t="s">
        <v>7</v>
      </c>
      <c r="B198" s="68">
        <v>-266.58871878999997</v>
      </c>
      <c r="C198" s="68">
        <v>-232.61125594999999</v>
      </c>
      <c r="D198" s="68">
        <v>-216.40958756000001</v>
      </c>
      <c r="E198" s="68">
        <v>-215.59681749000001</v>
      </c>
      <c r="F198" s="68">
        <v>-200.666240069504</v>
      </c>
      <c r="G198" s="68">
        <v>-199.12874181691399</v>
      </c>
      <c r="H198" s="68">
        <v>-188.11967640401301</v>
      </c>
      <c r="K198" s="25"/>
    </row>
    <row r="199" spans="1:14" s="12" customFormat="1" ht="15.75" x14ac:dyDescent="0.25">
      <c r="A199" s="16" t="s">
        <v>142</v>
      </c>
      <c r="B199" s="11">
        <f>B196+B197+B198</f>
        <v>232.6518407600002</v>
      </c>
      <c r="C199" s="11">
        <f t="shared" ref="C199:H199" si="34">C196+C197+C198</f>
        <v>193.67661707000002</v>
      </c>
      <c r="D199" s="11">
        <f t="shared" si="34"/>
        <v>230.10281335000022</v>
      </c>
      <c r="E199" s="11">
        <f t="shared" si="34"/>
        <v>224.36001700999978</v>
      </c>
      <c r="F199" s="11">
        <f t="shared" si="34"/>
        <v>227.10594394363437</v>
      </c>
      <c r="G199" s="11">
        <f t="shared" si="34"/>
        <v>181.63985485170571</v>
      </c>
      <c r="H199" s="11">
        <f t="shared" si="34"/>
        <v>210.35584401494751</v>
      </c>
      <c r="K199" s="25"/>
    </row>
    <row r="200" spans="1:14" ht="16.5" x14ac:dyDescent="0.25">
      <c r="A200" s="76"/>
      <c r="B200" s="76"/>
      <c r="C200" s="8"/>
      <c r="D200" s="8"/>
      <c r="E200" s="8"/>
      <c r="F200" s="8"/>
      <c r="G200" s="8"/>
      <c r="H200" s="8"/>
      <c r="I200" s="8"/>
      <c r="J200" s="8"/>
      <c r="M200" s="6"/>
      <c r="N200" s="6"/>
    </row>
    <row r="201" spans="1:14" ht="16.5" x14ac:dyDescent="0.25">
      <c r="A201" s="76"/>
      <c r="B201" s="76"/>
      <c r="C201" s="8"/>
      <c r="D201" s="8"/>
      <c r="E201" s="8"/>
      <c r="F201" s="8"/>
      <c r="G201" s="8"/>
      <c r="H201" s="8"/>
      <c r="I201" s="8"/>
      <c r="J201" s="8"/>
      <c r="M201" s="6"/>
      <c r="N201" s="6"/>
    </row>
    <row r="202" spans="1:14" ht="16.5" x14ac:dyDescent="0.25">
      <c r="A202" s="76" t="s">
        <v>26</v>
      </c>
      <c r="B202" s="76"/>
      <c r="C202" s="8"/>
      <c r="D202" s="8"/>
      <c r="E202" s="8"/>
      <c r="F202" s="8"/>
      <c r="G202" s="8"/>
      <c r="H202" s="8"/>
      <c r="I202" s="8"/>
      <c r="J202" s="8"/>
      <c r="M202" s="6"/>
      <c r="N202" s="6"/>
    </row>
    <row r="203" spans="1:14" ht="15.75" x14ac:dyDescent="0.25">
      <c r="A203" s="21"/>
      <c r="B203" s="21"/>
      <c r="C203" s="8"/>
      <c r="D203" s="8"/>
      <c r="E203" s="8"/>
      <c r="F203" s="8"/>
      <c r="G203" s="8"/>
      <c r="H203" s="8"/>
      <c r="I203" s="8"/>
      <c r="J203" s="8"/>
      <c r="M203" s="6"/>
      <c r="N203" s="6"/>
    </row>
    <row r="204" spans="1:14" ht="15.75" x14ac:dyDescent="0.25">
      <c r="A204" s="15" t="s">
        <v>139</v>
      </c>
      <c r="B204" s="68">
        <v>970.35927489999983</v>
      </c>
      <c r="C204" s="68">
        <v>862.18099505999987</v>
      </c>
      <c r="D204" s="68">
        <v>808.72742854999979</v>
      </c>
      <c r="E204" s="68">
        <v>885.84902577000003</v>
      </c>
      <c r="F204" s="68">
        <v>856.95739199137995</v>
      </c>
      <c r="G204" s="68">
        <v>845.77790258102596</v>
      </c>
      <c r="H204" s="68">
        <v>779.10682645557904</v>
      </c>
      <c r="I204" s="8"/>
      <c r="J204" s="8"/>
      <c r="M204" s="6"/>
      <c r="N204" s="6"/>
    </row>
    <row r="205" spans="1:14" ht="15.75" x14ac:dyDescent="0.25">
      <c r="A205" s="19" t="s">
        <v>4</v>
      </c>
      <c r="B205" s="9">
        <f t="shared" ref="B205" si="35">B191</f>
        <v>1469.5998344500001</v>
      </c>
      <c r="C205" s="9">
        <f>C191</f>
        <v>1288.46886808</v>
      </c>
      <c r="D205" s="9">
        <f>D191</f>
        <v>1255.2398294600002</v>
      </c>
      <c r="E205" s="9">
        <f>E188</f>
        <v>1325.8058602699998</v>
      </c>
      <c r="F205" s="9">
        <f>F188</f>
        <v>1284.7295760045183</v>
      </c>
      <c r="G205" s="9">
        <f>G188</f>
        <v>1226.5464992496456</v>
      </c>
      <c r="H205" s="9">
        <f>H188</f>
        <v>1177.5823468745396</v>
      </c>
      <c r="I205" s="8"/>
      <c r="J205" s="8"/>
      <c r="M205" s="6"/>
      <c r="N205" s="6"/>
    </row>
    <row r="206" spans="1:14" ht="15.75" x14ac:dyDescent="0.25">
      <c r="A206" s="47" t="s">
        <v>26</v>
      </c>
      <c r="B206" s="13">
        <f t="shared" ref="B206:H206" si="36">B204/B205</f>
        <v>0.66028809486301976</v>
      </c>
      <c r="C206" s="13">
        <f t="shared" si="36"/>
        <v>0.6691515925757453</v>
      </c>
      <c r="D206" s="13">
        <f t="shared" si="36"/>
        <v>0.64428120393368293</v>
      </c>
      <c r="E206" s="13">
        <f t="shared" si="36"/>
        <v>0.66815893059154019</v>
      </c>
      <c r="F206" s="13">
        <f t="shared" si="36"/>
        <v>0.66703328700231157</v>
      </c>
      <c r="G206" s="13">
        <f t="shared" si="36"/>
        <v>0.68956040647333028</v>
      </c>
      <c r="H206" s="13">
        <f t="shared" si="36"/>
        <v>0.66161557917663449</v>
      </c>
      <c r="I206" s="8"/>
      <c r="J206" s="8"/>
      <c r="M206" s="6"/>
      <c r="N206" s="6"/>
    </row>
    <row r="207" spans="1:14" ht="16.5" x14ac:dyDescent="0.25">
      <c r="A207" s="76"/>
      <c r="B207" s="76"/>
      <c r="C207" s="13"/>
      <c r="D207" s="13"/>
      <c r="E207" s="13"/>
      <c r="F207" s="13"/>
      <c r="G207" s="13"/>
      <c r="H207" s="13"/>
      <c r="I207" s="8"/>
      <c r="J207" s="8"/>
      <c r="M207" s="6"/>
      <c r="N207" s="6"/>
    </row>
    <row r="208" spans="1:14" ht="18" x14ac:dyDescent="0.25">
      <c r="A208" s="77"/>
      <c r="B208" s="77"/>
      <c r="C208" s="8"/>
      <c r="D208" s="8"/>
      <c r="E208" s="8"/>
      <c r="F208" s="8"/>
      <c r="G208" s="8"/>
      <c r="H208" s="8"/>
      <c r="I208" s="8"/>
      <c r="J208" s="8"/>
      <c r="M208" s="6"/>
      <c r="N208" s="6"/>
    </row>
    <row r="209" spans="1:14" ht="16.5" x14ac:dyDescent="0.25">
      <c r="A209" s="76" t="s">
        <v>27</v>
      </c>
      <c r="B209" s="76"/>
      <c r="C209" s="13"/>
      <c r="D209" s="13"/>
      <c r="E209" s="13"/>
      <c r="F209" s="13"/>
      <c r="G209" s="13"/>
      <c r="H209" s="13"/>
      <c r="I209" s="8"/>
      <c r="J209" s="8"/>
      <c r="M209" s="6"/>
      <c r="N209" s="6"/>
    </row>
    <row r="210" spans="1:14" ht="15.75" x14ac:dyDescent="0.25">
      <c r="A210" s="19"/>
      <c r="B210" s="19"/>
      <c r="C210" s="13"/>
      <c r="D210" s="13"/>
      <c r="E210" s="13"/>
      <c r="F210" s="13"/>
      <c r="G210" s="13"/>
      <c r="H210" s="13"/>
      <c r="I210" s="8"/>
      <c r="J210" s="8"/>
      <c r="M210" s="6"/>
      <c r="N210" s="6"/>
    </row>
    <row r="211" spans="1:14" ht="15.75" x14ac:dyDescent="0.25">
      <c r="A211" s="18" t="s">
        <v>9</v>
      </c>
      <c r="B211" s="68">
        <v>266.58871879000009</v>
      </c>
      <c r="C211" s="68">
        <v>232.61125594999996</v>
      </c>
      <c r="D211" s="68">
        <v>216.40958755999995</v>
      </c>
      <c r="E211" s="68">
        <v>215.59681748999998</v>
      </c>
      <c r="F211" s="68">
        <v>200.666240069504</v>
      </c>
      <c r="G211" s="68">
        <v>199.12874181691399</v>
      </c>
      <c r="H211" s="68">
        <v>188.11967640401301</v>
      </c>
      <c r="I211" s="8"/>
      <c r="J211" s="8"/>
      <c r="M211" s="6"/>
      <c r="N211" s="6"/>
    </row>
    <row r="212" spans="1:14" ht="15.75" x14ac:dyDescent="0.25">
      <c r="A212" s="19" t="s">
        <v>4</v>
      </c>
      <c r="B212" s="9">
        <f t="shared" ref="B212" si="37">B191</f>
        <v>1469.5998344500001</v>
      </c>
      <c r="C212" s="9">
        <f t="shared" ref="C212:H212" si="38">C191</f>
        <v>1288.46886808</v>
      </c>
      <c r="D212" s="9">
        <f t="shared" si="38"/>
        <v>1255.2398294600002</v>
      </c>
      <c r="E212" s="9">
        <f t="shared" si="38"/>
        <v>1325.8058602699998</v>
      </c>
      <c r="F212" s="9">
        <f t="shared" si="38"/>
        <v>1284.7295760045183</v>
      </c>
      <c r="G212" s="9">
        <f t="shared" si="38"/>
        <v>1226.5464992496456</v>
      </c>
      <c r="H212" s="9">
        <f t="shared" si="38"/>
        <v>1177.5823468745396</v>
      </c>
      <c r="I212" s="8"/>
      <c r="J212" s="8"/>
      <c r="L212" s="8"/>
      <c r="M212" s="6"/>
      <c r="N212" s="6"/>
    </row>
    <row r="213" spans="1:14" ht="15.75" x14ac:dyDescent="0.25">
      <c r="A213" s="47" t="s">
        <v>27</v>
      </c>
      <c r="B213" s="13">
        <f t="shared" ref="B213" si="39">B211/B212</f>
        <v>0.18140225151139278</v>
      </c>
      <c r="C213" s="13">
        <f>C211/C212</f>
        <v>0.18053308210436117</v>
      </c>
      <c r="D213" s="13">
        <f t="shared" ref="D213" si="40">D211/D212</f>
        <v>0.17240497192723608</v>
      </c>
      <c r="E213" s="13">
        <f>E211/E212</f>
        <v>0.16261567696351392</v>
      </c>
      <c r="F213" s="13">
        <f>F211/F212</f>
        <v>0.15619336848581922</v>
      </c>
      <c r="G213" s="13">
        <f>G211/G212</f>
        <v>0.16234911757420803</v>
      </c>
      <c r="H213" s="13">
        <f>H211/H212</f>
        <v>0.15975076129776206</v>
      </c>
      <c r="I213" s="8"/>
      <c r="J213" s="8"/>
      <c r="L213" s="8"/>
      <c r="M213" s="6"/>
      <c r="N213" s="6"/>
    </row>
    <row r="214" spans="1:14" ht="15.75" x14ac:dyDescent="0.25">
      <c r="A214" s="47"/>
      <c r="B214" s="13"/>
      <c r="C214" s="13"/>
      <c r="D214" s="13"/>
      <c r="E214" s="13"/>
      <c r="F214" s="13"/>
      <c r="G214" s="13"/>
      <c r="H214" s="13"/>
      <c r="I214" s="8"/>
      <c r="J214" s="8"/>
      <c r="L214" s="8"/>
      <c r="M214" s="6"/>
      <c r="N214" s="6"/>
    </row>
    <row r="215" spans="1:14" ht="16.5" x14ac:dyDescent="0.25">
      <c r="A215" s="76"/>
      <c r="B215" s="76"/>
      <c r="C215" s="13"/>
      <c r="D215" s="13"/>
      <c r="E215" s="13"/>
      <c r="F215" s="13"/>
      <c r="G215" s="13"/>
      <c r="H215" s="13"/>
      <c r="I215" s="8"/>
      <c r="J215" s="8"/>
      <c r="L215" s="8"/>
      <c r="M215" s="6"/>
      <c r="N215" s="6"/>
    </row>
    <row r="216" spans="1:14" ht="16.5" x14ac:dyDescent="0.25">
      <c r="A216" s="61" t="s">
        <v>8</v>
      </c>
      <c r="C216" s="8"/>
      <c r="D216" s="8"/>
      <c r="E216" s="8"/>
      <c r="F216" s="8"/>
      <c r="G216" s="8"/>
      <c r="H216" s="8"/>
      <c r="I216" s="8"/>
      <c r="J216" s="8"/>
      <c r="L216" s="8"/>
      <c r="M216" s="6"/>
      <c r="N216" s="6"/>
    </row>
    <row r="217" spans="1:14" ht="16.5" x14ac:dyDescent="0.25">
      <c r="A217" s="61"/>
      <c r="C217" s="8"/>
      <c r="D217" s="8"/>
      <c r="E217" s="8"/>
      <c r="F217" s="8"/>
      <c r="G217" s="8"/>
      <c r="H217" s="8"/>
      <c r="I217" s="8"/>
      <c r="J217" s="8"/>
      <c r="L217" s="8"/>
      <c r="M217" s="6"/>
      <c r="N217" s="6"/>
    </row>
    <row r="218" spans="1:14" ht="15.75" x14ac:dyDescent="0.25">
      <c r="A218" s="14" t="s">
        <v>139</v>
      </c>
      <c r="B218" s="9">
        <f t="shared" ref="B218" si="41">B204</f>
        <v>970.35927489999983</v>
      </c>
      <c r="C218" s="9">
        <f t="shared" ref="C218:H218" si="42">C204</f>
        <v>862.18099505999987</v>
      </c>
      <c r="D218" s="9">
        <f t="shared" si="42"/>
        <v>808.72742854999979</v>
      </c>
      <c r="E218" s="9">
        <f t="shared" si="42"/>
        <v>885.84902577000003</v>
      </c>
      <c r="F218" s="9">
        <f t="shared" si="42"/>
        <v>856.95739199137995</v>
      </c>
      <c r="G218" s="9">
        <f t="shared" si="42"/>
        <v>845.77790258102596</v>
      </c>
      <c r="H218" s="9">
        <f t="shared" si="42"/>
        <v>779.10682645557904</v>
      </c>
      <c r="I218" s="8"/>
      <c r="J218" s="8"/>
      <c r="L218" s="8"/>
      <c r="M218" s="6"/>
      <c r="N218" s="6"/>
    </row>
    <row r="219" spans="1:14" ht="15.75" x14ac:dyDescent="0.25">
      <c r="A219" s="15" t="s">
        <v>9</v>
      </c>
      <c r="B219" s="68">
        <f t="shared" ref="B219" si="43">B211</f>
        <v>266.58871879000009</v>
      </c>
      <c r="C219" s="68">
        <f t="shared" ref="C219:H219" si="44">C211</f>
        <v>232.61125594999996</v>
      </c>
      <c r="D219" s="68">
        <f t="shared" si="44"/>
        <v>216.40958755999995</v>
      </c>
      <c r="E219" s="68">
        <f t="shared" si="44"/>
        <v>215.59681748999998</v>
      </c>
      <c r="F219" s="68">
        <f t="shared" si="44"/>
        <v>200.666240069504</v>
      </c>
      <c r="G219" s="68">
        <f t="shared" si="44"/>
        <v>199.12874181691399</v>
      </c>
      <c r="H219" s="68">
        <f t="shared" si="44"/>
        <v>188.11967640401301</v>
      </c>
      <c r="I219" s="8"/>
      <c r="J219" s="8"/>
      <c r="L219" s="8"/>
      <c r="M219" s="6"/>
      <c r="N219" s="6"/>
    </row>
    <row r="220" spans="1:14" ht="15.75" x14ac:dyDescent="0.25">
      <c r="A220" s="117" t="s">
        <v>4</v>
      </c>
      <c r="B220" s="9">
        <f>B191</f>
        <v>1469.5998344500001</v>
      </c>
      <c r="C220" s="9">
        <f t="shared" ref="C220:H220" si="45">C191</f>
        <v>1288.46886808</v>
      </c>
      <c r="D220" s="9">
        <f t="shared" si="45"/>
        <v>1255.2398294600002</v>
      </c>
      <c r="E220" s="9">
        <f t="shared" si="45"/>
        <v>1325.8058602699998</v>
      </c>
      <c r="F220" s="9">
        <f t="shared" si="45"/>
        <v>1284.7295760045183</v>
      </c>
      <c r="G220" s="9">
        <f t="shared" si="45"/>
        <v>1226.5464992496456</v>
      </c>
      <c r="H220" s="9">
        <f t="shared" si="45"/>
        <v>1177.5823468745396</v>
      </c>
      <c r="I220" s="8"/>
      <c r="J220" s="8"/>
      <c r="L220" s="8"/>
      <c r="M220" s="6"/>
      <c r="N220" s="6"/>
    </row>
    <row r="221" spans="1:14" ht="15.75" x14ac:dyDescent="0.25">
      <c r="A221" s="89" t="s">
        <v>8</v>
      </c>
      <c r="B221" s="13">
        <f>(B218+B219)/B220</f>
        <v>0.84169034637441253</v>
      </c>
      <c r="C221" s="13">
        <f t="shared" ref="C221:H221" si="46">(C218+C219)/C220</f>
        <v>0.84968467468010644</v>
      </c>
      <c r="D221" s="13">
        <f t="shared" si="46"/>
        <v>0.81668617586091896</v>
      </c>
      <c r="E221" s="13">
        <f t="shared" si="46"/>
        <v>0.83077460755505406</v>
      </c>
      <c r="F221" s="13">
        <f t="shared" si="46"/>
        <v>0.82322665548813079</v>
      </c>
      <c r="G221" s="13">
        <f t="shared" si="46"/>
        <v>0.85190952404753839</v>
      </c>
      <c r="H221" s="13">
        <f t="shared" si="46"/>
        <v>0.82136634047439661</v>
      </c>
      <c r="I221" s="8"/>
      <c r="J221" s="8"/>
      <c r="L221" s="8"/>
      <c r="M221" s="6"/>
      <c r="N221" s="6"/>
    </row>
    <row r="222" spans="1:14" ht="16.5" x14ac:dyDescent="0.25">
      <c r="A222" s="76"/>
      <c r="B222" s="76"/>
      <c r="C222" s="13"/>
      <c r="D222" s="13"/>
      <c r="E222" s="13"/>
      <c r="F222" s="13"/>
      <c r="G222" s="13"/>
      <c r="H222" s="13"/>
      <c r="I222" s="8"/>
      <c r="J222" s="8"/>
      <c r="L222" s="8"/>
      <c r="M222" s="6"/>
      <c r="N222" s="6"/>
    </row>
    <row r="223" spans="1:14" ht="15.75" x14ac:dyDescent="0.25">
      <c r="C223" s="8"/>
      <c r="D223" s="8"/>
      <c r="E223" s="8"/>
      <c r="F223" s="8"/>
      <c r="G223" s="8"/>
      <c r="H223" s="8"/>
      <c r="I223" s="8"/>
      <c r="J223" s="8"/>
      <c r="M223" s="6"/>
      <c r="N223" s="6"/>
    </row>
    <row r="224" spans="1:14" ht="18" x14ac:dyDescent="0.25">
      <c r="A224" s="73"/>
      <c r="B224" s="84" t="s">
        <v>99</v>
      </c>
      <c r="C224" s="59" t="s">
        <v>99</v>
      </c>
      <c r="D224" s="59" t="s">
        <v>99</v>
      </c>
      <c r="E224" s="59" t="s">
        <v>100</v>
      </c>
      <c r="F224" s="59" t="s">
        <v>100</v>
      </c>
      <c r="G224" s="59" t="s">
        <v>100</v>
      </c>
      <c r="H224" s="59" t="s">
        <v>100</v>
      </c>
      <c r="I224" s="8"/>
      <c r="J224" s="8"/>
      <c r="M224" s="6"/>
      <c r="N224" s="6"/>
    </row>
    <row r="225" spans="1:14" ht="18" x14ac:dyDescent="0.25">
      <c r="A225" s="73" t="s">
        <v>30</v>
      </c>
      <c r="B225" s="74" t="s">
        <v>173</v>
      </c>
      <c r="C225" s="148" t="s">
        <v>101</v>
      </c>
      <c r="D225" s="60" t="s">
        <v>102</v>
      </c>
      <c r="E225" s="60" t="s">
        <v>103</v>
      </c>
      <c r="F225" s="60" t="s">
        <v>104</v>
      </c>
      <c r="G225" s="60" t="s">
        <v>105</v>
      </c>
      <c r="H225" s="60" t="s">
        <v>106</v>
      </c>
      <c r="I225" s="8"/>
      <c r="J225" s="8"/>
      <c r="M225" s="6"/>
      <c r="N225" s="6"/>
    </row>
    <row r="226" spans="1:14" ht="15.75" x14ac:dyDescent="0.25">
      <c r="C226" s="78"/>
      <c r="D226" s="78"/>
      <c r="E226" s="4"/>
      <c r="F226" s="4"/>
      <c r="G226" s="4"/>
      <c r="H226" s="4"/>
      <c r="I226" s="8"/>
      <c r="J226" s="8"/>
      <c r="M226" s="6"/>
      <c r="N226" s="6"/>
    </row>
    <row r="227" spans="1:14" ht="16.5" x14ac:dyDescent="0.25">
      <c r="A227" s="76" t="s">
        <v>17</v>
      </c>
      <c r="B227" s="76"/>
      <c r="C227" s="8"/>
      <c r="D227" s="8"/>
      <c r="E227" s="8"/>
      <c r="F227" s="8"/>
      <c r="G227" s="8"/>
      <c r="H227" s="8"/>
      <c r="I227" s="8"/>
      <c r="J227" s="8"/>
      <c r="M227" s="6"/>
      <c r="N227" s="6"/>
    </row>
    <row r="228" spans="1:14" ht="15.75" x14ac:dyDescent="0.25">
      <c r="C228" s="8"/>
      <c r="D228" s="8"/>
      <c r="E228" s="8"/>
      <c r="F228" s="8"/>
      <c r="G228" s="8"/>
      <c r="H228" s="8"/>
      <c r="I228" s="8"/>
      <c r="J228" s="8"/>
      <c r="M228" s="6"/>
      <c r="N228" s="6"/>
    </row>
    <row r="229" spans="1:14" ht="15.75" x14ac:dyDescent="0.25">
      <c r="A229" s="14" t="s">
        <v>84</v>
      </c>
      <c r="B229" s="9" vm="27">
        <v>2233.8105585000008</v>
      </c>
      <c r="C229" s="9">
        <v>1719</v>
      </c>
      <c r="D229" s="9">
        <v>1409</v>
      </c>
      <c r="E229" s="8"/>
      <c r="F229" s="8"/>
      <c r="G229" s="8"/>
      <c r="H229" s="8"/>
      <c r="I229" s="8"/>
      <c r="J229" s="8"/>
      <c r="M229" s="6"/>
      <c r="N229" s="6"/>
    </row>
    <row r="230" spans="1:14" ht="15.75" x14ac:dyDescent="0.25">
      <c r="A230" s="14" t="s">
        <v>138</v>
      </c>
      <c r="B230" s="9">
        <v>-419.76761773999976</v>
      </c>
      <c r="C230" s="9">
        <v>-591</v>
      </c>
      <c r="D230" s="9">
        <v>-520</v>
      </c>
      <c r="E230" s="8"/>
      <c r="F230" s="8"/>
      <c r="G230" s="8"/>
      <c r="H230" s="8"/>
      <c r="I230" s="8"/>
      <c r="J230" s="8"/>
      <c r="M230" s="6"/>
      <c r="N230" s="6"/>
    </row>
    <row r="231" spans="1:14" ht="15.75" x14ac:dyDescent="0.25">
      <c r="A231" s="18" t="s">
        <v>176</v>
      </c>
      <c r="B231" s="68" vm="21">
        <v>-292.23775164000006</v>
      </c>
      <c r="C231" s="107" t="s">
        <v>109</v>
      </c>
      <c r="D231" s="107" t="s">
        <v>109</v>
      </c>
      <c r="E231" s="8"/>
      <c r="F231" s="8"/>
      <c r="G231" s="8"/>
      <c r="H231" s="8"/>
      <c r="I231" s="8"/>
      <c r="J231" s="8"/>
      <c r="M231" s="6"/>
      <c r="N231" s="6"/>
    </row>
    <row r="232" spans="1:14" ht="15.75" x14ac:dyDescent="0.25">
      <c r="A232" s="20" t="s">
        <v>18</v>
      </c>
      <c r="B232" s="11">
        <f t="shared" ref="B232" si="47">SUM(B229:B231)</f>
        <v>1521.8051891200007</v>
      </c>
      <c r="C232" s="11">
        <f>SUM(C229:C231)</f>
        <v>1128</v>
      </c>
      <c r="D232" s="11">
        <f>SUM(D229:D231)</f>
        <v>889</v>
      </c>
      <c r="E232" s="8"/>
      <c r="F232" s="8"/>
      <c r="G232" s="8"/>
      <c r="H232" s="8"/>
      <c r="I232" s="8"/>
      <c r="J232" s="8"/>
      <c r="M232" s="6"/>
      <c r="N232" s="6"/>
    </row>
    <row r="233" spans="1:14" ht="15.75" x14ac:dyDescent="0.25">
      <c r="C233" s="8"/>
      <c r="D233" s="8"/>
      <c r="E233" s="8"/>
      <c r="F233" s="8"/>
      <c r="G233" s="8"/>
      <c r="H233" s="8"/>
      <c r="I233" s="8"/>
      <c r="J233" s="8"/>
      <c r="M233" s="6"/>
      <c r="N233" s="6"/>
    </row>
    <row r="234" spans="1:14" ht="15.75" x14ac:dyDescent="0.25">
      <c r="A234" s="14" t="s">
        <v>31</v>
      </c>
      <c r="B234" s="115" t="s">
        <v>109</v>
      </c>
      <c r="C234" s="115" t="s">
        <v>109</v>
      </c>
      <c r="D234" s="115" t="s">
        <v>109</v>
      </c>
      <c r="E234" s="9">
        <v>1313.1645693199998</v>
      </c>
      <c r="F234" s="9">
        <v>1127.4000000000001</v>
      </c>
      <c r="G234" s="71"/>
      <c r="H234" s="71"/>
      <c r="I234" s="8"/>
      <c r="J234" s="8"/>
      <c r="M234" s="6"/>
      <c r="N234" s="6"/>
    </row>
    <row r="235" spans="1:14" ht="15.75" x14ac:dyDescent="0.25">
      <c r="A235" s="19" t="s">
        <v>29</v>
      </c>
      <c r="B235" s="115" t="s">
        <v>109</v>
      </c>
      <c r="C235" s="115" t="s">
        <v>109</v>
      </c>
      <c r="D235" s="115" t="s">
        <v>109</v>
      </c>
      <c r="E235" s="9">
        <v>-117.02924148000001</v>
      </c>
      <c r="F235" s="9">
        <v>-10.1</v>
      </c>
      <c r="G235" s="71"/>
      <c r="H235" s="71"/>
      <c r="I235" s="8"/>
      <c r="J235" s="8"/>
      <c r="M235" s="6"/>
      <c r="N235" s="6"/>
    </row>
    <row r="236" spans="1:14" ht="15.75" x14ac:dyDescent="0.25">
      <c r="A236" s="18" t="s">
        <v>32</v>
      </c>
      <c r="B236" s="116" t="s">
        <v>109</v>
      </c>
      <c r="C236" s="116" t="s">
        <v>109</v>
      </c>
      <c r="D236" s="116" t="s">
        <v>109</v>
      </c>
      <c r="E236" s="68">
        <v>-602.32586328999992</v>
      </c>
      <c r="F236" s="68">
        <v>-618.4</v>
      </c>
      <c r="G236" s="71"/>
      <c r="H236" s="71"/>
      <c r="I236" s="8"/>
      <c r="J236" s="8"/>
      <c r="M236" s="6"/>
      <c r="N236" s="6"/>
    </row>
    <row r="237" spans="1:14" ht="15.75" x14ac:dyDescent="0.25">
      <c r="A237" s="20" t="s">
        <v>21</v>
      </c>
      <c r="B237" s="113" t="s">
        <v>109</v>
      </c>
      <c r="C237" s="113" t="s">
        <v>109</v>
      </c>
      <c r="D237" s="113" t="s">
        <v>109</v>
      </c>
      <c r="E237" s="11">
        <f>SUM(E234:E236)</f>
        <v>593.8094645499998</v>
      </c>
      <c r="F237" s="11">
        <f>SUM(F234:F236)</f>
        <v>498.9000000000002</v>
      </c>
      <c r="G237" s="71"/>
      <c r="H237" s="71"/>
      <c r="I237" s="8"/>
      <c r="J237" s="8"/>
      <c r="M237" s="6"/>
      <c r="N237" s="6"/>
    </row>
    <row r="238" spans="1:14" ht="15.75" x14ac:dyDescent="0.25">
      <c r="A238" s="20"/>
      <c r="B238" s="113"/>
      <c r="C238" s="113"/>
      <c r="D238" s="113"/>
      <c r="E238" s="11"/>
      <c r="F238" s="11"/>
      <c r="G238" s="71"/>
      <c r="H238" s="71"/>
      <c r="I238" s="8"/>
      <c r="J238" s="8"/>
      <c r="M238" s="6"/>
      <c r="N238" s="6"/>
    </row>
    <row r="239" spans="1:14" ht="15.75" x14ac:dyDescent="0.25">
      <c r="A239" s="162"/>
      <c r="B239" s="162"/>
      <c r="C239" s="162"/>
      <c r="D239" s="162"/>
      <c r="E239" s="164"/>
      <c r="F239" s="164"/>
      <c r="G239" s="71"/>
      <c r="H239" s="71"/>
      <c r="I239" s="8"/>
      <c r="J239" s="8"/>
      <c r="M239" s="6"/>
      <c r="N239" s="6"/>
    </row>
    <row r="240" spans="1:14" ht="15.75" x14ac:dyDescent="0.25">
      <c r="A240" s="20" t="s">
        <v>17</v>
      </c>
      <c r="B240" s="11">
        <f>B232</f>
        <v>1521.8051891200007</v>
      </c>
      <c r="C240" s="11">
        <f>C232</f>
        <v>1128</v>
      </c>
      <c r="D240" s="11">
        <f>D232</f>
        <v>889</v>
      </c>
      <c r="E240" s="11">
        <f>E237</f>
        <v>593.8094645499998</v>
      </c>
      <c r="F240" s="11">
        <f>F237</f>
        <v>498.9000000000002</v>
      </c>
      <c r="G240" s="11"/>
      <c r="H240" s="11"/>
      <c r="I240" s="1"/>
      <c r="M240" s="6"/>
      <c r="N240" s="6"/>
    </row>
    <row r="241" spans="1:14" ht="15.75" x14ac:dyDescent="0.25">
      <c r="A241" s="20"/>
      <c r="B241" s="20"/>
      <c r="C241" s="20"/>
      <c r="D241" s="20"/>
      <c r="E241" s="11"/>
      <c r="F241" s="11"/>
      <c r="G241" s="71"/>
      <c r="H241" s="71"/>
      <c r="I241" s="8"/>
      <c r="J241" s="8"/>
      <c r="M241" s="6"/>
      <c r="N241" s="6"/>
    </row>
    <row r="242" spans="1:14" ht="15.75" x14ac:dyDescent="0.25">
      <c r="A242" s="20"/>
      <c r="B242" s="20"/>
      <c r="C242" s="20"/>
      <c r="D242" s="20"/>
      <c r="E242" s="11"/>
      <c r="F242" s="11"/>
      <c r="G242" s="71"/>
      <c r="H242" s="71"/>
      <c r="I242" s="8"/>
      <c r="J242" s="8"/>
      <c r="M242" s="6"/>
      <c r="N242" s="6"/>
    </row>
    <row r="243" spans="1:14" s="12" customFormat="1" ht="16.5" x14ac:dyDescent="0.25">
      <c r="A243" s="61" t="s">
        <v>3</v>
      </c>
      <c r="B243" s="61"/>
      <c r="C243" s="13"/>
      <c r="D243" s="13"/>
      <c r="E243" s="13"/>
      <c r="F243" s="13"/>
      <c r="G243" s="13"/>
      <c r="H243" s="13"/>
      <c r="K243" s="25"/>
    </row>
    <row r="244" spans="1:14" s="12" customFormat="1" ht="15.75" x14ac:dyDescent="0.25">
      <c r="A244" s="13"/>
      <c r="B244" s="13"/>
      <c r="C244" s="13"/>
      <c r="D244" s="13"/>
      <c r="E244" s="13"/>
      <c r="F244" s="13"/>
      <c r="G244" s="13"/>
      <c r="H244" s="13"/>
      <c r="K244" s="25"/>
    </row>
    <row r="245" spans="1:14" s="12" customFormat="1" ht="15.75" x14ac:dyDescent="0.25">
      <c r="A245" s="14" t="s">
        <v>4</v>
      </c>
      <c r="B245" s="9">
        <v>1521.8051891200007</v>
      </c>
      <c r="C245" s="9">
        <f>C240</f>
        <v>1128</v>
      </c>
      <c r="D245" s="9">
        <f t="shared" ref="D245:F245" si="48">D240</f>
        <v>889</v>
      </c>
      <c r="E245" s="9">
        <f t="shared" si="48"/>
        <v>593.8094645499998</v>
      </c>
      <c r="F245" s="9">
        <f t="shared" si="48"/>
        <v>498.9000000000002</v>
      </c>
      <c r="G245" s="71"/>
      <c r="H245" s="71"/>
      <c r="K245" s="25"/>
    </row>
    <row r="246" spans="1:14" s="12" customFormat="1" ht="15.75" x14ac:dyDescent="0.25">
      <c r="A246" s="14" t="s">
        <v>5</v>
      </c>
      <c r="B246" s="9" vm="28">
        <v>137.60680445999995</v>
      </c>
      <c r="C246" s="9" vm="14">
        <f>C266</f>
        <v>123.51793443999996</v>
      </c>
      <c r="D246" s="9" vm="15">
        <f>D266</f>
        <v>109.06755546999999</v>
      </c>
      <c r="E246" s="9">
        <f>E266</f>
        <v>415.90058339000001</v>
      </c>
      <c r="F246" s="9">
        <f>F266</f>
        <v>330.9</v>
      </c>
      <c r="G246" s="71"/>
      <c r="H246" s="71"/>
      <c r="K246" s="25"/>
    </row>
    <row r="247" spans="1:14" s="12" customFormat="1" ht="15.75" x14ac:dyDescent="0.25">
      <c r="A247" s="14" t="s">
        <v>6</v>
      </c>
      <c r="B247" s="9">
        <v>-937.59511090000001</v>
      </c>
      <c r="C247" s="9">
        <f>-C261</f>
        <v>-714.0317682299999</v>
      </c>
      <c r="D247" s="9">
        <f>-D261</f>
        <v>-508.71022181000018</v>
      </c>
      <c r="E247" s="9">
        <f>-E261</f>
        <v>-496.74710436999999</v>
      </c>
      <c r="F247" s="9">
        <f>-F261</f>
        <v>-310.10000000000002</v>
      </c>
      <c r="G247" s="71"/>
      <c r="H247" s="71"/>
      <c r="K247" s="25"/>
    </row>
    <row r="248" spans="1:14" s="12" customFormat="1" ht="15.75" x14ac:dyDescent="0.25">
      <c r="A248" s="15" t="s">
        <v>7</v>
      </c>
      <c r="B248" s="68">
        <v>-531.57252039000002</v>
      </c>
      <c r="C248" s="68">
        <v>-409.28156145000003</v>
      </c>
      <c r="D248" s="68">
        <v>-361.33801320999999</v>
      </c>
      <c r="E248" s="68">
        <v>-409.07258426999999</v>
      </c>
      <c r="F248" s="68">
        <v>-355.9</v>
      </c>
      <c r="G248" s="71"/>
      <c r="H248" s="71"/>
      <c r="K248" s="25"/>
    </row>
    <row r="249" spans="1:14" s="12" customFormat="1" ht="15.75" x14ac:dyDescent="0.25">
      <c r="A249" s="16" t="s">
        <v>3</v>
      </c>
      <c r="B249" s="97">
        <f>B245+B246+B247+B248</f>
        <v>190.24436229000059</v>
      </c>
      <c r="C249" s="97">
        <f t="shared" ref="C249:F249" si="49">C245+C246+C247+C248</f>
        <v>128.20460475999994</v>
      </c>
      <c r="D249" s="97">
        <f t="shared" si="49"/>
        <v>128.01932044999984</v>
      </c>
      <c r="E249" s="97">
        <f t="shared" si="49"/>
        <v>103.89035929999989</v>
      </c>
      <c r="F249" s="97">
        <f t="shared" si="49"/>
        <v>163.80000000000018</v>
      </c>
      <c r="G249" s="71"/>
      <c r="H249" s="71"/>
      <c r="K249" s="25"/>
    </row>
    <row r="250" spans="1:14" ht="15.75" x14ac:dyDescent="0.25">
      <c r="A250" s="20"/>
      <c r="B250" s="20"/>
      <c r="C250" s="20"/>
      <c r="D250" s="20"/>
      <c r="E250" s="11"/>
      <c r="F250" s="11"/>
      <c r="G250" s="71"/>
      <c r="H250" s="71"/>
      <c r="I250" s="8"/>
      <c r="J250" s="8"/>
      <c r="M250" s="6"/>
      <c r="N250" s="6"/>
    </row>
    <row r="251" spans="1:14" ht="15.75" x14ac:dyDescent="0.25">
      <c r="C251" s="8"/>
      <c r="D251" s="8"/>
      <c r="E251" s="8"/>
      <c r="F251" s="8"/>
      <c r="G251" s="8"/>
      <c r="H251" s="8"/>
      <c r="I251" s="8"/>
      <c r="J251" s="8"/>
      <c r="M251" s="6"/>
      <c r="N251" s="6"/>
    </row>
    <row r="252" spans="1:14" ht="16.5" x14ac:dyDescent="0.25">
      <c r="A252" s="76" t="s">
        <v>123</v>
      </c>
      <c r="B252" s="76"/>
      <c r="C252" s="8"/>
      <c r="D252" s="8"/>
      <c r="E252" s="8"/>
      <c r="F252" s="8"/>
      <c r="G252" s="8"/>
      <c r="H252" s="8"/>
      <c r="I252" s="8"/>
      <c r="J252" s="8"/>
      <c r="M252" s="6"/>
      <c r="N252" s="6"/>
    </row>
    <row r="253" spans="1:14" ht="15.75" x14ac:dyDescent="0.25">
      <c r="C253" s="8"/>
      <c r="D253" s="8"/>
      <c r="E253" s="8"/>
      <c r="F253" s="8"/>
      <c r="G253" s="8"/>
      <c r="H253" s="8"/>
      <c r="I253" s="8"/>
      <c r="J253" s="8"/>
      <c r="M253" s="6"/>
      <c r="N253" s="6"/>
    </row>
    <row r="254" spans="1:14" ht="15.75" x14ac:dyDescent="0.25">
      <c r="A254" s="104" t="s">
        <v>139</v>
      </c>
      <c r="B254" s="68">
        <v>937.5951108999999</v>
      </c>
      <c r="C254" s="68">
        <v>714.0317682299999</v>
      </c>
      <c r="D254" s="68">
        <v>508.71022181000018</v>
      </c>
      <c r="E254" s="68">
        <v>496.74710436999999</v>
      </c>
      <c r="F254" s="68">
        <v>310.10000000000002</v>
      </c>
      <c r="G254" s="71"/>
      <c r="H254" s="71"/>
      <c r="I254" s="8"/>
      <c r="J254" s="8"/>
      <c r="M254" s="6"/>
      <c r="N254" s="6"/>
    </row>
    <row r="255" spans="1:14" ht="15.75" x14ac:dyDescent="0.25">
      <c r="A255" s="19" t="s">
        <v>4</v>
      </c>
      <c r="B255" s="9">
        <f>B240</f>
        <v>1521.8051891200007</v>
      </c>
      <c r="C255" s="9">
        <f>C240</f>
        <v>1128</v>
      </c>
      <c r="D255" s="9">
        <f>D240</f>
        <v>889</v>
      </c>
      <c r="E255" s="9">
        <f>E240</f>
        <v>593.8094645499998</v>
      </c>
      <c r="F255" s="9">
        <f>F240</f>
        <v>498.9000000000002</v>
      </c>
      <c r="G255" s="71"/>
      <c r="H255" s="71"/>
      <c r="I255" s="8"/>
      <c r="J255" s="8"/>
      <c r="M255" s="6"/>
      <c r="N255" s="6"/>
    </row>
    <row r="256" spans="1:14" ht="16.5" x14ac:dyDescent="0.25">
      <c r="A256" s="76" t="s">
        <v>123</v>
      </c>
      <c r="B256" s="13">
        <f t="shared" ref="B256" si="50">B254/B255</f>
        <v>0.61610718481133175</v>
      </c>
      <c r="C256" s="13">
        <f>C254/C255</f>
        <v>0.63300688672872329</v>
      </c>
      <c r="D256" s="13">
        <f>D254/D255</f>
        <v>0.57222747110236238</v>
      </c>
      <c r="E256" s="13">
        <f>E254/E255</f>
        <v>0.83654292163639477</v>
      </c>
      <c r="F256" s="13">
        <f>F254/F255</f>
        <v>0.62156744838644995</v>
      </c>
      <c r="G256" s="71"/>
      <c r="H256" s="71"/>
      <c r="I256" s="8"/>
      <c r="J256" s="8"/>
      <c r="M256" s="6"/>
      <c r="N256" s="6"/>
    </row>
    <row r="257" spans="1:14" ht="15.75" x14ac:dyDescent="0.25">
      <c r="C257" s="8"/>
      <c r="D257" s="8"/>
      <c r="E257" s="8"/>
      <c r="F257" s="8"/>
      <c r="G257" s="8"/>
      <c r="H257" s="8"/>
      <c r="I257" s="8"/>
      <c r="J257" s="8"/>
      <c r="M257" s="6"/>
      <c r="N257" s="6"/>
    </row>
    <row r="258" spans="1:14" ht="15.75" x14ac:dyDescent="0.25">
      <c r="C258" s="8"/>
      <c r="D258" s="8"/>
      <c r="E258" s="8"/>
      <c r="F258" s="8"/>
      <c r="G258" s="8"/>
      <c r="H258" s="8"/>
      <c r="I258" s="8"/>
      <c r="J258" s="8"/>
      <c r="M258" s="6"/>
      <c r="N258" s="6"/>
    </row>
    <row r="259" spans="1:14" ht="16.5" x14ac:dyDescent="0.25">
      <c r="A259" s="76" t="s">
        <v>33</v>
      </c>
      <c r="B259" s="76"/>
      <c r="C259" s="8"/>
      <c r="D259" s="8"/>
      <c r="E259" s="8"/>
      <c r="F259" s="8"/>
      <c r="G259" s="8"/>
      <c r="H259" s="8"/>
      <c r="I259" s="8"/>
      <c r="J259" s="8"/>
      <c r="M259" s="6"/>
      <c r="N259" s="6"/>
    </row>
    <row r="260" spans="1:14" ht="15.75" x14ac:dyDescent="0.25">
      <c r="C260" s="8"/>
      <c r="D260" s="8"/>
      <c r="E260" s="8"/>
      <c r="F260" s="8"/>
      <c r="G260" s="8"/>
      <c r="H260" s="8"/>
      <c r="I260" s="8"/>
      <c r="J260" s="8"/>
      <c r="M260" s="6"/>
      <c r="N260" s="6"/>
    </row>
    <row r="261" spans="1:14" ht="15.75" x14ac:dyDescent="0.25">
      <c r="A261" s="19" t="s">
        <v>139</v>
      </c>
      <c r="B261" s="9">
        <v>937.5951108999999</v>
      </c>
      <c r="C261" s="9">
        <v>714.0317682299999</v>
      </c>
      <c r="D261" s="9">
        <v>508.71022181000018</v>
      </c>
      <c r="E261" s="9">
        <v>496.74710436999999</v>
      </c>
      <c r="F261" s="9">
        <v>310.10000000000002</v>
      </c>
      <c r="G261" s="71"/>
      <c r="H261" s="71"/>
      <c r="I261" s="8"/>
      <c r="J261" s="8"/>
      <c r="M261" s="6"/>
      <c r="N261" s="6"/>
    </row>
    <row r="262" spans="1:14" ht="15.75" x14ac:dyDescent="0.25">
      <c r="A262" s="19" t="s">
        <v>34</v>
      </c>
      <c r="B262" s="9">
        <v>125.21811071999998</v>
      </c>
      <c r="C262" s="9">
        <v>91.530506990000021</v>
      </c>
      <c r="D262" s="9">
        <v>78.572642150000007</v>
      </c>
      <c r="E262" s="9">
        <v>81.421729780000007</v>
      </c>
      <c r="F262" s="9">
        <v>46</v>
      </c>
      <c r="G262" s="71"/>
      <c r="H262" s="71"/>
      <c r="I262" s="8"/>
      <c r="J262" s="8"/>
      <c r="M262" s="6"/>
      <c r="N262" s="6"/>
    </row>
    <row r="263" spans="1:14" ht="15.75" x14ac:dyDescent="0.25">
      <c r="A263" s="19" t="s">
        <v>35</v>
      </c>
      <c r="B263" s="9">
        <v>366.68147579999993</v>
      </c>
      <c r="C263" s="9">
        <v>288.27024924</v>
      </c>
      <c r="D263" s="9">
        <v>252.69591969000001</v>
      </c>
      <c r="E263" s="9">
        <v>297.58140312</v>
      </c>
      <c r="F263" s="9">
        <v>283.89999999999998</v>
      </c>
      <c r="G263" s="71"/>
      <c r="H263" s="71"/>
      <c r="I263" s="8"/>
      <c r="J263" s="8"/>
      <c r="M263" s="6"/>
      <c r="N263" s="6"/>
    </row>
    <row r="264" spans="1:14" ht="15.75" x14ac:dyDescent="0.25">
      <c r="A264" s="18" t="s">
        <v>36</v>
      </c>
      <c r="B264" s="68">
        <v>39.672933869999994</v>
      </c>
      <c r="C264" s="68">
        <v>29.480805219999997</v>
      </c>
      <c r="D264" s="68">
        <v>30.069451370000003</v>
      </c>
      <c r="E264" s="68">
        <v>30.069451369999999</v>
      </c>
      <c r="F264" s="68">
        <v>26</v>
      </c>
      <c r="G264" s="71"/>
      <c r="H264" s="71"/>
      <c r="I264" s="8"/>
      <c r="J264" s="8"/>
      <c r="M264" s="6"/>
      <c r="N264" s="6"/>
    </row>
    <row r="265" spans="1:14" ht="15.75" x14ac:dyDescent="0.25">
      <c r="A265" s="19" t="s">
        <v>4</v>
      </c>
      <c r="B265" s="9">
        <v>1521.8051891200007</v>
      </c>
      <c r="C265" s="9">
        <v>1127.59541876</v>
      </c>
      <c r="D265" s="9">
        <v>889.11561290999964</v>
      </c>
      <c r="E265" s="9">
        <v>593.8094645499998</v>
      </c>
      <c r="F265" s="9">
        <v>498.9000000000002</v>
      </c>
      <c r="G265" s="71"/>
      <c r="H265" s="71"/>
      <c r="I265" s="8"/>
      <c r="J265" s="8"/>
      <c r="M265" s="6"/>
      <c r="N265" s="6"/>
    </row>
    <row r="266" spans="1:14" ht="15.75" x14ac:dyDescent="0.25">
      <c r="A266" s="19" t="s">
        <v>37</v>
      </c>
      <c r="B266" s="9" vm="28">
        <v>137.60680445999995</v>
      </c>
      <c r="C266" s="9" vm="14">
        <v>123.51793443999996</v>
      </c>
      <c r="D266" s="9" vm="15">
        <v>109.06755546999999</v>
      </c>
      <c r="E266" s="9">
        <v>415.90058339000001</v>
      </c>
      <c r="F266" s="9">
        <v>330.9</v>
      </c>
      <c r="G266" s="71"/>
      <c r="H266" s="71"/>
      <c r="I266" s="8"/>
      <c r="J266" s="8"/>
      <c r="M266" s="6"/>
      <c r="N266" s="6"/>
    </row>
    <row r="267" spans="1:14" ht="15.75" x14ac:dyDescent="0.25">
      <c r="A267" s="47" t="s">
        <v>33</v>
      </c>
      <c r="B267" s="94">
        <f>SUM(B261:B264)/SUM(B265:B266)</f>
        <v>0.88535435261042716</v>
      </c>
      <c r="C267" s="94">
        <f t="shared" ref="C267:F267" si="51">SUM(C261:C264)/SUM(C265:C266)</f>
        <v>0.89785096354928762</v>
      </c>
      <c r="D267" s="94">
        <f t="shared" si="51"/>
        <v>0.87163184331393218</v>
      </c>
      <c r="E267" s="94">
        <f t="shared" si="51"/>
        <v>0.89710871996177921</v>
      </c>
      <c r="F267" s="94">
        <f t="shared" si="51"/>
        <v>0.80260303687635559</v>
      </c>
      <c r="G267" s="71"/>
      <c r="H267" s="71"/>
      <c r="I267" s="8"/>
      <c r="J267" s="8"/>
      <c r="M267" s="6"/>
      <c r="N267" s="6"/>
    </row>
    <row r="268" spans="1:14" ht="15.75" x14ac:dyDescent="0.25">
      <c r="C268" s="8"/>
      <c r="D268" s="8"/>
      <c r="E268" s="8"/>
      <c r="F268" s="8"/>
      <c r="G268" s="8"/>
      <c r="H268" s="8"/>
      <c r="I268" s="8"/>
      <c r="J268" s="8"/>
      <c r="M268" s="6"/>
      <c r="N268" s="6"/>
    </row>
    <row r="269" spans="1:14" ht="15.75" x14ac:dyDescent="0.25">
      <c r="A269" s="1"/>
      <c r="B269" s="1"/>
      <c r="C269" s="1"/>
      <c r="D269" s="1"/>
      <c r="E269" s="1"/>
      <c r="F269" s="1"/>
      <c r="G269" s="1"/>
      <c r="H269" s="1"/>
      <c r="I269" s="1"/>
    </row>
    <row r="270" spans="1:14" ht="15.75" x14ac:dyDescent="0.25">
      <c r="A270" s="29"/>
      <c r="B270" s="84" t="s">
        <v>99</v>
      </c>
      <c r="C270" s="59" t="s">
        <v>99</v>
      </c>
      <c r="D270" s="59" t="s">
        <v>99</v>
      </c>
      <c r="E270" s="59" t="s">
        <v>100</v>
      </c>
      <c r="F270" s="59" t="s">
        <v>100</v>
      </c>
      <c r="G270" s="59" t="s">
        <v>100</v>
      </c>
      <c r="H270" s="59" t="s">
        <v>100</v>
      </c>
      <c r="I270" s="4"/>
      <c r="J270" s="22"/>
      <c r="K270" s="22"/>
      <c r="L270" s="22"/>
      <c r="M270" s="22"/>
    </row>
    <row r="271" spans="1:14" ht="18" x14ac:dyDescent="0.25">
      <c r="A271" s="73" t="s">
        <v>38</v>
      </c>
      <c r="B271" s="74" t="s">
        <v>173</v>
      </c>
      <c r="C271" s="148" t="s">
        <v>101</v>
      </c>
      <c r="D271" s="60" t="s">
        <v>102</v>
      </c>
      <c r="E271" s="60" t="s">
        <v>103</v>
      </c>
      <c r="F271" s="60" t="s">
        <v>104</v>
      </c>
      <c r="G271" s="60" t="s">
        <v>105</v>
      </c>
      <c r="H271" s="60" t="s">
        <v>106</v>
      </c>
      <c r="I271" s="6" t="s">
        <v>1</v>
      </c>
    </row>
    <row r="272" spans="1:14" ht="15.75" x14ac:dyDescent="0.25">
      <c r="C272" s="78"/>
      <c r="D272" s="78"/>
      <c r="E272" s="4"/>
      <c r="F272" s="4"/>
      <c r="G272" s="4"/>
      <c r="H272" s="4"/>
      <c r="I272" s="8"/>
    </row>
    <row r="273" spans="1:9" ht="16.5" x14ac:dyDescent="0.25">
      <c r="A273" s="76" t="s">
        <v>132</v>
      </c>
      <c r="B273" s="76"/>
      <c r="C273" s="72"/>
      <c r="D273" s="72"/>
      <c r="E273" s="72"/>
      <c r="F273" s="72"/>
      <c r="G273" s="72"/>
      <c r="H273" s="72"/>
      <c r="I273" s="8"/>
    </row>
    <row r="274" spans="1:9" x14ac:dyDescent="0.2">
      <c r="A274" s="14" t="s">
        <v>153</v>
      </c>
      <c r="B274" s="98">
        <v>2.2526729880593388</v>
      </c>
      <c r="C274" s="80">
        <v>2.6154544068663301</v>
      </c>
      <c r="D274" s="80">
        <v>3.97296531210857</v>
      </c>
      <c r="E274" s="80">
        <v>2.69</v>
      </c>
      <c r="F274" s="80">
        <v>4.63</v>
      </c>
      <c r="G274" s="80">
        <v>2.16</v>
      </c>
      <c r="H274" s="80">
        <v>2.04</v>
      </c>
      <c r="I274" s="8"/>
    </row>
    <row r="275" spans="1:9" x14ac:dyDescent="0.2">
      <c r="A275" s="14"/>
      <c r="B275" s="14"/>
      <c r="C275" s="72"/>
      <c r="D275" s="72"/>
      <c r="E275" s="72"/>
      <c r="F275" s="72"/>
      <c r="H275" s="72"/>
      <c r="I275" s="8"/>
    </row>
    <row r="276" spans="1:9" ht="16.5" x14ac:dyDescent="0.25">
      <c r="A276" s="76" t="s">
        <v>133</v>
      </c>
      <c r="B276" s="76"/>
      <c r="C276" s="79"/>
      <c r="D276" s="79"/>
      <c r="E276" s="79"/>
      <c r="F276" s="79"/>
      <c r="G276" s="79"/>
      <c r="H276" s="79"/>
      <c r="I276" s="8"/>
    </row>
    <row r="277" spans="1:9" x14ac:dyDescent="0.2">
      <c r="A277" s="14" t="s">
        <v>41</v>
      </c>
      <c r="B277" s="146">
        <v>1.7</v>
      </c>
      <c r="C277" s="80">
        <v>1.8</v>
      </c>
      <c r="D277" s="80">
        <v>2.6</v>
      </c>
      <c r="E277" s="80">
        <v>2.6</v>
      </c>
      <c r="F277" s="80">
        <v>4.0999999999999996</v>
      </c>
      <c r="G277" s="80">
        <v>1.7</v>
      </c>
      <c r="H277" s="80">
        <v>1.5</v>
      </c>
      <c r="I277" s="8"/>
    </row>
    <row r="278" spans="1:9" x14ac:dyDescent="0.2">
      <c r="A278" s="14"/>
      <c r="B278" s="146"/>
      <c r="C278" s="80"/>
      <c r="D278" s="80"/>
      <c r="E278" s="80"/>
      <c r="F278" s="80"/>
      <c r="G278" s="80"/>
      <c r="H278" s="80"/>
      <c r="I278" s="8"/>
    </row>
    <row r="279" spans="1:9" x14ac:dyDescent="0.2">
      <c r="C279" s="79"/>
      <c r="D279" s="79"/>
      <c r="E279" s="79"/>
      <c r="F279" s="79"/>
      <c r="G279" s="79"/>
      <c r="H279" s="79"/>
      <c r="I279" s="8"/>
    </row>
    <row r="280" spans="1:9" ht="16.5" x14ac:dyDescent="0.25">
      <c r="A280" s="76" t="s">
        <v>149</v>
      </c>
      <c r="B280" s="76"/>
      <c r="C280" s="79"/>
      <c r="D280" s="79"/>
      <c r="E280" s="79"/>
      <c r="F280" s="79"/>
      <c r="G280" s="79"/>
      <c r="H280" s="79"/>
      <c r="I280" s="8"/>
    </row>
    <row r="281" spans="1:9" ht="16.5" x14ac:dyDescent="0.25">
      <c r="A281" s="76"/>
      <c r="B281" s="76"/>
      <c r="C281" s="79"/>
      <c r="D281" s="79"/>
      <c r="E281" s="79"/>
      <c r="F281" s="79"/>
      <c r="G281" s="79"/>
      <c r="H281" s="79"/>
      <c r="I281" s="8"/>
    </row>
    <row r="282" spans="1:9" x14ac:dyDescent="0.2">
      <c r="A282" s="15" t="str">
        <f>A277</f>
        <v>Dividend per share</v>
      </c>
      <c r="B282" s="81">
        <f t="shared" ref="B282" si="52">B277</f>
        <v>1.7</v>
      </c>
      <c r="C282" s="81">
        <f t="shared" ref="C282:H282" si="53">C277</f>
        <v>1.8</v>
      </c>
      <c r="D282" s="81">
        <f t="shared" si="53"/>
        <v>2.6</v>
      </c>
      <c r="E282" s="81">
        <f t="shared" si="53"/>
        <v>2.6</v>
      </c>
      <c r="F282" s="81">
        <f t="shared" si="53"/>
        <v>4.0999999999999996</v>
      </c>
      <c r="G282" s="81">
        <f t="shared" si="53"/>
        <v>1.7</v>
      </c>
      <c r="H282" s="81">
        <f t="shared" si="53"/>
        <v>1.5</v>
      </c>
      <c r="I282" s="8"/>
    </row>
    <row r="283" spans="1:9" x14ac:dyDescent="0.2">
      <c r="A283" s="14" t="s">
        <v>153</v>
      </c>
      <c r="B283" s="80">
        <f t="shared" ref="B283" si="54">B274</f>
        <v>2.2526729880593388</v>
      </c>
      <c r="C283" s="80">
        <f t="shared" ref="C283:H283" si="55">C274</f>
        <v>2.6154544068663301</v>
      </c>
      <c r="D283" s="80">
        <f t="shared" si="55"/>
        <v>3.97296531210857</v>
      </c>
      <c r="E283" s="80">
        <f t="shared" si="55"/>
        <v>2.69</v>
      </c>
      <c r="F283" s="80">
        <f t="shared" si="55"/>
        <v>4.63</v>
      </c>
      <c r="G283" s="80">
        <f t="shared" si="55"/>
        <v>2.16</v>
      </c>
      <c r="H283" s="80">
        <f t="shared" si="55"/>
        <v>2.04</v>
      </c>
      <c r="I283" s="8"/>
    </row>
    <row r="284" spans="1:9" ht="15.75" x14ac:dyDescent="0.25">
      <c r="A284" s="47" t="s">
        <v>149</v>
      </c>
      <c r="B284" s="82">
        <f>+B282/B283</f>
        <v>0.75465902463922974</v>
      </c>
      <c r="C284" s="82">
        <f>+C282/C283</f>
        <v>0.68821692906382748</v>
      </c>
      <c r="D284" s="82">
        <f t="shared" ref="D284:H284" si="56">+D282/D283</f>
        <v>0.65442303059527684</v>
      </c>
      <c r="E284" s="82">
        <f t="shared" si="56"/>
        <v>0.96654275092936803</v>
      </c>
      <c r="F284" s="82">
        <f t="shared" si="56"/>
        <v>0.8855291576673866</v>
      </c>
      <c r="G284" s="82">
        <f t="shared" si="56"/>
        <v>0.78703703703703698</v>
      </c>
      <c r="H284" s="82">
        <f t="shared" si="56"/>
        <v>0.73529411764705876</v>
      </c>
      <c r="I284" s="8"/>
    </row>
    <row r="285" spans="1:9" ht="16.5" x14ac:dyDescent="0.25">
      <c r="A285" s="76"/>
      <c r="B285" s="76"/>
      <c r="C285" s="82"/>
      <c r="D285" s="82"/>
      <c r="E285" s="82"/>
      <c r="F285" s="82"/>
      <c r="G285" s="82"/>
      <c r="H285" s="82"/>
      <c r="I285" s="8"/>
    </row>
    <row r="286" spans="1:9" x14ac:dyDescent="0.2">
      <c r="C286" s="79"/>
      <c r="D286" s="79"/>
      <c r="E286" s="79"/>
      <c r="F286" s="79"/>
      <c r="G286" s="79"/>
      <c r="H286" s="79"/>
      <c r="I286" s="8"/>
    </row>
    <row r="287" spans="1:9" ht="16.5" x14ac:dyDescent="0.25">
      <c r="A287" s="76" t="s">
        <v>150</v>
      </c>
      <c r="B287" s="76"/>
      <c r="C287" s="79"/>
      <c r="D287" s="79"/>
      <c r="E287" s="79"/>
      <c r="F287" s="79"/>
      <c r="G287" s="79"/>
      <c r="H287" s="79"/>
      <c r="I287" s="8"/>
    </row>
    <row r="288" spans="1:9" ht="16.5" x14ac:dyDescent="0.25">
      <c r="A288" s="76"/>
      <c r="B288" s="76"/>
      <c r="C288" s="79"/>
      <c r="D288" s="79"/>
      <c r="E288" s="79"/>
      <c r="F288" s="79"/>
      <c r="G288" s="79"/>
      <c r="H288" s="79"/>
      <c r="I288" s="8"/>
    </row>
    <row r="289" spans="1:9" x14ac:dyDescent="0.2">
      <c r="A289" s="15" t="str">
        <f>A282</f>
        <v>Dividend per share</v>
      </c>
      <c r="B289" s="81">
        <f t="shared" ref="B289:H289" si="57">B277</f>
        <v>1.7</v>
      </c>
      <c r="C289" s="81">
        <f t="shared" si="57"/>
        <v>1.8</v>
      </c>
      <c r="D289" s="81">
        <f t="shared" si="57"/>
        <v>2.6</v>
      </c>
      <c r="E289" s="81">
        <f t="shared" si="57"/>
        <v>2.6</v>
      </c>
      <c r="F289" s="81">
        <f t="shared" si="57"/>
        <v>4.0999999999999996</v>
      </c>
      <c r="G289" s="81">
        <f t="shared" si="57"/>
        <v>1.7</v>
      </c>
      <c r="H289" s="81">
        <f t="shared" si="57"/>
        <v>1.5</v>
      </c>
      <c r="I289" s="8"/>
    </row>
    <row r="290" spans="1:9" x14ac:dyDescent="0.2">
      <c r="A290" s="14" t="s">
        <v>40</v>
      </c>
      <c r="B290" s="80">
        <f t="shared" ref="B290" si="58">B347</f>
        <v>39.380000000000003</v>
      </c>
      <c r="C290" s="80">
        <f t="shared" ref="C290:H290" si="59">C347</f>
        <v>39.61</v>
      </c>
      <c r="D290" s="80">
        <f t="shared" si="59"/>
        <v>48.82</v>
      </c>
      <c r="E290" s="80">
        <f t="shared" si="59"/>
        <v>48.82</v>
      </c>
      <c r="F290" s="80">
        <f t="shared" si="59"/>
        <v>44.06</v>
      </c>
      <c r="G290" s="80">
        <f t="shared" si="59"/>
        <v>34.57</v>
      </c>
      <c r="H290" s="80">
        <f t="shared" si="59"/>
        <v>38.909999999999997</v>
      </c>
      <c r="I290" s="8"/>
    </row>
    <row r="291" spans="1:9" ht="15.75" x14ac:dyDescent="0.25">
      <c r="A291" s="47" t="s">
        <v>150</v>
      </c>
      <c r="B291" s="82">
        <f>B289/B290</f>
        <v>4.3169121381411879E-2</v>
      </c>
      <c r="C291" s="82">
        <f>C289/C290</f>
        <v>4.5443069931835396E-2</v>
      </c>
      <c r="D291" s="82">
        <f t="shared" ref="D291:H291" si="60">D289/D290</f>
        <v>5.3256861941827119E-2</v>
      </c>
      <c r="E291" s="82">
        <f t="shared" si="60"/>
        <v>5.3256861941827119E-2</v>
      </c>
      <c r="F291" s="82">
        <f t="shared" si="60"/>
        <v>9.3054925102133437E-2</v>
      </c>
      <c r="G291" s="82">
        <f t="shared" si="60"/>
        <v>4.9175585768006944E-2</v>
      </c>
      <c r="H291" s="82">
        <f t="shared" si="60"/>
        <v>3.8550501156515038E-2</v>
      </c>
      <c r="I291" s="8"/>
    </row>
    <row r="292" spans="1:9" ht="16.5" x14ac:dyDescent="0.25">
      <c r="A292" s="76"/>
      <c r="B292" s="76"/>
      <c r="C292" s="82"/>
      <c r="D292" s="82"/>
      <c r="E292" s="82"/>
      <c r="F292" s="82"/>
      <c r="G292" s="82"/>
      <c r="H292" s="82"/>
      <c r="I292" s="8"/>
    </row>
    <row r="293" spans="1:9" x14ac:dyDescent="0.2">
      <c r="C293" s="79"/>
      <c r="D293" s="79"/>
      <c r="E293" s="79"/>
      <c r="F293" s="79"/>
      <c r="G293" s="79"/>
      <c r="H293" s="79"/>
      <c r="I293" s="8"/>
    </row>
    <row r="294" spans="1:9" ht="16.5" x14ac:dyDescent="0.25">
      <c r="A294" s="76" t="s">
        <v>45</v>
      </c>
      <c r="B294" s="76"/>
      <c r="C294" s="79"/>
      <c r="D294" s="79"/>
      <c r="E294" s="79"/>
      <c r="F294" s="79"/>
      <c r="G294" s="79"/>
      <c r="H294" s="79"/>
      <c r="I294" s="8"/>
    </row>
    <row r="295" spans="1:9" ht="16.5" x14ac:dyDescent="0.25">
      <c r="A295" s="76"/>
      <c r="B295" s="76"/>
      <c r="C295" s="79"/>
      <c r="D295" s="79"/>
      <c r="E295" s="79"/>
      <c r="F295" s="79"/>
      <c r="G295" s="79"/>
      <c r="H295" s="79"/>
      <c r="I295" s="8"/>
    </row>
    <row r="296" spans="1:9" x14ac:dyDescent="0.2">
      <c r="A296" s="15" t="s">
        <v>40</v>
      </c>
      <c r="B296" s="81">
        <f t="shared" ref="B296" si="61">B347</f>
        <v>39.380000000000003</v>
      </c>
      <c r="C296" s="81">
        <f t="shared" ref="C296:H296" si="62">C347</f>
        <v>39.61</v>
      </c>
      <c r="D296" s="81">
        <f t="shared" si="62"/>
        <v>48.82</v>
      </c>
      <c r="E296" s="81">
        <f t="shared" si="62"/>
        <v>48.82</v>
      </c>
      <c r="F296" s="81">
        <f t="shared" si="62"/>
        <v>44.06</v>
      </c>
      <c r="G296" s="81">
        <f t="shared" si="62"/>
        <v>34.57</v>
      </c>
      <c r="H296" s="81">
        <f t="shared" si="62"/>
        <v>38.909999999999997</v>
      </c>
      <c r="I296" s="8"/>
    </row>
    <row r="297" spans="1:9" x14ac:dyDescent="0.2">
      <c r="A297" s="14" t="s">
        <v>153</v>
      </c>
      <c r="B297" s="80">
        <f t="shared" ref="B297" si="63">B274</f>
        <v>2.2526729880593388</v>
      </c>
      <c r="C297" s="80">
        <f t="shared" ref="C297:H297" si="64">C274</f>
        <v>2.6154544068663301</v>
      </c>
      <c r="D297" s="80">
        <f t="shared" si="64"/>
        <v>3.97296531210857</v>
      </c>
      <c r="E297" s="80">
        <f t="shared" si="64"/>
        <v>2.69</v>
      </c>
      <c r="F297" s="80">
        <f t="shared" si="64"/>
        <v>4.63</v>
      </c>
      <c r="G297" s="80">
        <f t="shared" si="64"/>
        <v>2.16</v>
      </c>
      <c r="H297" s="80">
        <f t="shared" si="64"/>
        <v>2.04</v>
      </c>
      <c r="I297" s="8"/>
    </row>
    <row r="298" spans="1:9" ht="15.75" x14ac:dyDescent="0.25">
      <c r="A298" s="47" t="s">
        <v>45</v>
      </c>
      <c r="B298" s="83">
        <f>B296/B297</f>
        <v>17.4814543472311</v>
      </c>
      <c r="C298" s="83">
        <f>C296/C297</f>
        <v>15.144595866787892</v>
      </c>
      <c r="D298" s="83">
        <f t="shared" ref="D298:H298" si="65">D296/D297</f>
        <v>12.288050905254389</v>
      </c>
      <c r="E298" s="83">
        <f t="shared" si="65"/>
        <v>18.148698884758364</v>
      </c>
      <c r="F298" s="83">
        <f t="shared" si="65"/>
        <v>9.5161987041036724</v>
      </c>
      <c r="G298" s="83">
        <f t="shared" si="65"/>
        <v>16.00462962962963</v>
      </c>
      <c r="H298" s="83">
        <f t="shared" si="65"/>
        <v>19.073529411764703</v>
      </c>
      <c r="I298" s="8"/>
    </row>
    <row r="299" spans="1:9" x14ac:dyDescent="0.2">
      <c r="C299" s="79"/>
      <c r="D299" s="79"/>
      <c r="E299" s="79"/>
      <c r="F299" s="79"/>
      <c r="G299" s="79"/>
      <c r="H299" s="79"/>
      <c r="I299" s="8"/>
    </row>
    <row r="300" spans="1:9" ht="15.75" x14ac:dyDescent="0.25">
      <c r="C300" s="78"/>
      <c r="D300" s="78"/>
      <c r="E300" s="4"/>
      <c r="F300" s="4"/>
      <c r="G300" s="4"/>
      <c r="H300" s="4"/>
      <c r="I300" s="8"/>
    </row>
    <row r="301" spans="1:9" ht="16.5" x14ac:dyDescent="0.25">
      <c r="A301" s="119" t="s">
        <v>88</v>
      </c>
      <c r="B301" s="76"/>
      <c r="C301" s="4"/>
      <c r="D301" s="4"/>
      <c r="E301" s="4"/>
      <c r="F301" s="4"/>
      <c r="G301" s="4"/>
      <c r="H301" s="4"/>
      <c r="I301" s="8"/>
    </row>
    <row r="302" spans="1:9" ht="15.75" x14ac:dyDescent="0.25">
      <c r="C302" s="4"/>
      <c r="D302" s="4"/>
      <c r="E302" s="4"/>
      <c r="F302" s="4"/>
      <c r="G302" s="4"/>
      <c r="H302" s="4"/>
      <c r="I302" s="8"/>
    </row>
    <row r="303" spans="1:9" ht="15.75" x14ac:dyDescent="0.25">
      <c r="A303" s="15" t="s">
        <v>82</v>
      </c>
      <c r="B303" s="68">
        <v>1192.9846516699961</v>
      </c>
      <c r="C303" s="68">
        <v>1045.532709639999</v>
      </c>
      <c r="D303" s="4"/>
      <c r="E303" s="4"/>
      <c r="F303" s="4"/>
      <c r="G303" s="4"/>
      <c r="H303" s="4"/>
      <c r="I303" s="8"/>
    </row>
    <row r="304" spans="1:9" ht="15.75" x14ac:dyDescent="0.25">
      <c r="A304" s="23" t="s">
        <v>39</v>
      </c>
      <c r="B304" s="9" vm="30">
        <f>+B332</f>
        <v>512.11444817999995</v>
      </c>
      <c r="C304" s="9">
        <f>+C332</f>
        <v>505.93906383000001</v>
      </c>
      <c r="D304" s="4"/>
      <c r="E304" s="4"/>
      <c r="F304" s="4"/>
      <c r="G304" s="4"/>
      <c r="H304" s="4"/>
      <c r="I304" s="8"/>
    </row>
    <row r="305" spans="1:11" ht="15.75" x14ac:dyDescent="0.25">
      <c r="A305" s="47" t="str">
        <f>A301</f>
        <v>Operating result per share</v>
      </c>
      <c r="B305" s="6">
        <f>+B303/B304</f>
        <v>2.3295274247968125</v>
      </c>
      <c r="C305" s="6">
        <f>+C303/C304</f>
        <v>2.0665190422839284</v>
      </c>
      <c r="D305" s="4"/>
      <c r="E305" s="4"/>
      <c r="F305" s="4"/>
      <c r="G305" s="4"/>
      <c r="H305" s="4"/>
      <c r="I305" s="8"/>
    </row>
    <row r="306" spans="1:11" ht="16.5" x14ac:dyDescent="0.25">
      <c r="A306" s="76"/>
      <c r="B306" s="76"/>
      <c r="C306" s="76"/>
      <c r="D306" s="4"/>
      <c r="E306" s="4"/>
      <c r="F306" s="4"/>
      <c r="G306" s="4"/>
      <c r="H306" s="4"/>
      <c r="I306" s="8"/>
    </row>
    <row r="307" spans="1:11" ht="15.75" x14ac:dyDescent="0.25">
      <c r="C307" s="4"/>
      <c r="D307" s="4"/>
      <c r="E307" s="4"/>
      <c r="F307" s="4"/>
      <c r="G307" s="4"/>
      <c r="H307" s="4"/>
      <c r="I307" s="8"/>
    </row>
    <row r="308" spans="1:11" ht="16.5" x14ac:dyDescent="0.25">
      <c r="A308" s="76" t="s">
        <v>46</v>
      </c>
      <c r="B308" s="76"/>
      <c r="I308" s="8"/>
    </row>
    <row r="309" spans="1:11" ht="15.75" x14ac:dyDescent="0.25">
      <c r="A309" s="1"/>
      <c r="B309" s="1"/>
      <c r="C309" s="1"/>
      <c r="D309" s="1"/>
      <c r="E309" s="1"/>
      <c r="F309" s="1"/>
      <c r="G309" s="1"/>
      <c r="H309" s="1"/>
      <c r="I309" s="1"/>
      <c r="K309" s="6"/>
    </row>
    <row r="310" spans="1:11" x14ac:dyDescent="0.2">
      <c r="A310" s="15" t="s">
        <v>47</v>
      </c>
      <c r="B310" s="68">
        <f>B17</f>
        <v>7058.7336524099983</v>
      </c>
      <c r="C310" s="68">
        <f>C17</f>
        <v>7262.6962863899998</v>
      </c>
      <c r="D310" s="68">
        <f>D17</f>
        <v>9618.1588955299976</v>
      </c>
      <c r="E310" s="68">
        <v>8969.101978030676</v>
      </c>
      <c r="F310" s="68">
        <v>12788.291279719901</v>
      </c>
      <c r="G310" s="68">
        <v>11418.43312213</v>
      </c>
      <c r="H310" s="68">
        <v>11907.75905441</v>
      </c>
      <c r="I310" s="8"/>
      <c r="J310" s="8"/>
    </row>
    <row r="311" spans="1:11" x14ac:dyDescent="0.2">
      <c r="A311" s="23" t="s">
        <v>48</v>
      </c>
      <c r="B311" s="9" vm="29">
        <f>+B330</f>
        <v>538.24777200000005</v>
      </c>
      <c r="C311" s="9">
        <f>+C330</f>
        <v>501.79675200000003</v>
      </c>
      <c r="D311" s="9">
        <v>514.36931500000003</v>
      </c>
      <c r="E311" s="9">
        <v>514.36931500000003</v>
      </c>
      <c r="F311" s="9">
        <v>546.81189400000005</v>
      </c>
      <c r="G311" s="9">
        <v>555.35185000000001</v>
      </c>
      <c r="H311" s="9">
        <v>555.35185000000001</v>
      </c>
      <c r="I311" s="9"/>
      <c r="J311" s="9"/>
    </row>
    <row r="312" spans="1:11" ht="15.75" x14ac:dyDescent="0.25">
      <c r="A312" s="47" t="s">
        <v>135</v>
      </c>
      <c r="B312" s="6">
        <f>+B310/B311</f>
        <v>13.11428308598739</v>
      </c>
      <c r="C312" s="6">
        <f>+C310/C311</f>
        <v>14.473382415177529</v>
      </c>
      <c r="D312" s="6">
        <f t="shared" ref="D312" si="66">+D310/D311</f>
        <v>18.698935988298597</v>
      </c>
      <c r="E312" s="6">
        <f>+E310/E311</f>
        <v>17.437085993418318</v>
      </c>
      <c r="F312" s="6">
        <f>+F310/F311</f>
        <v>23.387002770133414</v>
      </c>
      <c r="G312" s="6">
        <f>+G310/G311</f>
        <v>20.560718618529854</v>
      </c>
      <c r="H312" s="6">
        <f>+H310/H311</f>
        <v>21.441828373147583</v>
      </c>
      <c r="I312" s="6"/>
      <c r="J312" s="6"/>
    </row>
    <row r="313" spans="1:11" ht="16.5" x14ac:dyDescent="0.25">
      <c r="A313" s="76"/>
      <c r="B313" s="76"/>
      <c r="C313" s="76"/>
      <c r="D313" s="76"/>
      <c r="E313" s="6"/>
      <c r="F313" s="6"/>
      <c r="G313" s="6"/>
      <c r="H313" s="6"/>
      <c r="I313" s="6"/>
      <c r="J313" s="6"/>
    </row>
    <row r="314" spans="1:11" ht="15.75" x14ac:dyDescent="0.25">
      <c r="A314" s="1"/>
      <c r="B314" s="1"/>
      <c r="C314" s="6"/>
      <c r="D314" s="6"/>
      <c r="E314" s="6"/>
      <c r="F314" s="6"/>
      <c r="G314" s="6"/>
      <c r="H314" s="6"/>
      <c r="I314" s="6"/>
      <c r="J314" s="6"/>
    </row>
    <row r="315" spans="1:11" ht="16.5" x14ac:dyDescent="0.25">
      <c r="A315" s="76" t="s">
        <v>49</v>
      </c>
      <c r="B315" s="76"/>
      <c r="J315" s="26"/>
    </row>
    <row r="316" spans="1:11" ht="16.5" x14ac:dyDescent="0.25">
      <c r="A316" s="76"/>
      <c r="B316" s="76"/>
      <c r="J316" s="26"/>
    </row>
    <row r="317" spans="1:11" x14ac:dyDescent="0.2">
      <c r="A317" s="14" t="s">
        <v>47</v>
      </c>
      <c r="B317" s="9">
        <v>7058.7336524099983</v>
      </c>
      <c r="C317" s="9">
        <v>7262.6962863899998</v>
      </c>
      <c r="D317" s="9">
        <v>9618.1588955299976</v>
      </c>
      <c r="E317" s="9">
        <v>8969.101978030676</v>
      </c>
      <c r="F317" s="9">
        <v>12788.291279719901</v>
      </c>
      <c r="G317" s="9">
        <v>11418.43312213</v>
      </c>
      <c r="H317" s="9">
        <v>11907.75905441</v>
      </c>
      <c r="I317" s="8"/>
      <c r="J317" s="8"/>
      <c r="K317" s="8"/>
    </row>
    <row r="318" spans="1:11" x14ac:dyDescent="0.2">
      <c r="A318" s="2" t="s">
        <v>50</v>
      </c>
      <c r="B318" s="63" t="s">
        <v>109</v>
      </c>
      <c r="C318" s="63" t="s">
        <v>109</v>
      </c>
      <c r="D318" s="63" t="s">
        <v>109</v>
      </c>
      <c r="E318" s="63" t="s">
        <v>109</v>
      </c>
      <c r="F318" s="9">
        <v>0</v>
      </c>
      <c r="G318" s="9">
        <v>37.811509809999997</v>
      </c>
      <c r="H318" s="9">
        <v>34.46875069</v>
      </c>
      <c r="I318" s="8"/>
      <c r="J318" s="8"/>
      <c r="K318" s="8"/>
    </row>
    <row r="319" spans="1:11" x14ac:dyDescent="0.2">
      <c r="A319" s="2" t="s">
        <v>51</v>
      </c>
      <c r="B319" s="63" t="s">
        <v>109</v>
      </c>
      <c r="C319" s="9">
        <v>415.98107742000002</v>
      </c>
      <c r="D319" s="9">
        <v>671.95859410000003</v>
      </c>
      <c r="E319" s="9">
        <v>671.9585940999998</v>
      </c>
      <c r="F319" s="9">
        <v>1144.9323736700001</v>
      </c>
      <c r="G319" s="9">
        <v>-438.95133089746002</v>
      </c>
      <c r="H319" s="9">
        <v>-436.56901174066002</v>
      </c>
      <c r="I319" s="24"/>
      <c r="J319" s="8"/>
      <c r="K319" s="8"/>
    </row>
    <row r="320" spans="1:11" x14ac:dyDescent="0.2">
      <c r="A320" s="10" t="s">
        <v>52</v>
      </c>
      <c r="B320" s="67" t="s">
        <v>109</v>
      </c>
      <c r="C320" s="67" t="s">
        <v>109</v>
      </c>
      <c r="D320" s="67" t="s">
        <v>109</v>
      </c>
      <c r="E320" s="67" t="s">
        <v>109</v>
      </c>
      <c r="F320" s="68">
        <v>0</v>
      </c>
      <c r="G320" s="68">
        <v>-7.5623019619999994</v>
      </c>
      <c r="H320" s="68">
        <v>-6.8937501380000006</v>
      </c>
      <c r="I320" s="8"/>
      <c r="J320" s="8"/>
    </row>
    <row r="321" spans="1:11" ht="15.75" x14ac:dyDescent="0.25">
      <c r="A321" s="1" t="s">
        <v>2</v>
      </c>
      <c r="B321" s="11">
        <f>SUM(B317:B320)</f>
        <v>7058.7336524099983</v>
      </c>
      <c r="C321" s="11">
        <f>SUM(C317:C320)</f>
        <v>7678.6773638100003</v>
      </c>
      <c r="D321" s="11">
        <f t="shared" ref="D321" si="67">SUM(D317:D320)</f>
        <v>10290.117489629998</v>
      </c>
      <c r="E321" s="11">
        <f>SUM(E317:E320)</f>
        <v>9641.0605721306765</v>
      </c>
      <c r="F321" s="11">
        <f>SUM(F317:F320)</f>
        <v>13933.223653389901</v>
      </c>
      <c r="G321" s="11">
        <f>SUM(G317:G320)</f>
        <v>11009.730999080541</v>
      </c>
      <c r="H321" s="11">
        <f>SUM(H317:H320)</f>
        <v>11498.765043221341</v>
      </c>
      <c r="I321" s="8"/>
      <c r="J321" s="8"/>
      <c r="K321" s="8"/>
    </row>
    <row r="322" spans="1:11" x14ac:dyDescent="0.2">
      <c r="A322" s="23" t="s">
        <v>48</v>
      </c>
      <c r="B322" s="9" vm="29">
        <f>+B330</f>
        <v>538.24777200000005</v>
      </c>
      <c r="C322" s="9">
        <f>+C330</f>
        <v>501.79675200000003</v>
      </c>
      <c r="D322" s="9">
        <v>514.36931500000003</v>
      </c>
      <c r="E322" s="9">
        <v>514.36931500000003</v>
      </c>
      <c r="F322" s="9">
        <v>546.81189400000005</v>
      </c>
      <c r="G322" s="9">
        <v>555.35185000000001</v>
      </c>
      <c r="H322" s="9">
        <v>555.35185000000001</v>
      </c>
      <c r="I322" s="9"/>
      <c r="J322" s="9"/>
      <c r="K322" s="8"/>
    </row>
    <row r="323" spans="1:11" ht="15.75" x14ac:dyDescent="0.25">
      <c r="A323" s="47" t="s">
        <v>49</v>
      </c>
      <c r="B323" s="6">
        <f t="shared" ref="B323" si="68">B321/B322</f>
        <v>13.11428308598739</v>
      </c>
      <c r="C323" s="6">
        <f t="shared" ref="C323:D323" si="69">C321/C322</f>
        <v>15.302365615570983</v>
      </c>
      <c r="D323" s="6">
        <f t="shared" si="69"/>
        <v>20.005309783360616</v>
      </c>
      <c r="E323" s="6">
        <f>E321/E322</f>
        <v>18.743459788480337</v>
      </c>
      <c r="F323" s="6">
        <f>F321/F322</f>
        <v>25.480835011591573</v>
      </c>
      <c r="G323" s="6">
        <f>G321/G322</f>
        <v>19.824784952243412</v>
      </c>
      <c r="H323" s="6">
        <f>H321/H322</f>
        <v>20.70536911549199</v>
      </c>
      <c r="I323" s="6"/>
      <c r="J323" s="6"/>
    </row>
    <row r="324" spans="1:11" ht="16.5" x14ac:dyDescent="0.25">
      <c r="A324" s="76"/>
      <c r="B324" s="76"/>
      <c r="C324" s="76"/>
      <c r="D324" s="76"/>
      <c r="E324" s="76"/>
      <c r="F324" s="6"/>
      <c r="G324" s="6"/>
      <c r="H324" s="6"/>
      <c r="I324" s="6"/>
      <c r="J324" s="6"/>
    </row>
    <row r="326" spans="1:11" ht="15.75" x14ac:dyDescent="0.25">
      <c r="A326" s="29"/>
      <c r="B326" s="84" t="s">
        <v>99</v>
      </c>
      <c r="C326" s="59" t="s">
        <v>99</v>
      </c>
      <c r="D326" s="59" t="s">
        <v>99</v>
      </c>
      <c r="E326" s="59" t="s">
        <v>100</v>
      </c>
      <c r="F326" s="59" t="s">
        <v>100</v>
      </c>
      <c r="G326" s="59" t="s">
        <v>100</v>
      </c>
      <c r="H326" s="59" t="s">
        <v>100</v>
      </c>
    </row>
    <row r="327" spans="1:11" ht="18" x14ac:dyDescent="0.25">
      <c r="A327" s="73" t="s">
        <v>157</v>
      </c>
      <c r="B327" s="74" t="s">
        <v>173</v>
      </c>
      <c r="C327" s="148" t="s">
        <v>101</v>
      </c>
      <c r="D327" s="60" t="s">
        <v>102</v>
      </c>
      <c r="E327" s="60" t="s">
        <v>103</v>
      </c>
      <c r="F327" s="60" t="s">
        <v>104</v>
      </c>
      <c r="G327" s="60" t="s">
        <v>105</v>
      </c>
      <c r="H327" s="60" t="s">
        <v>106</v>
      </c>
    </row>
    <row r="329" spans="1:11" ht="16.5" x14ac:dyDescent="0.25">
      <c r="A329" s="119" t="s">
        <v>124</v>
      </c>
      <c r="B329" s="119"/>
      <c r="C329" s="127"/>
      <c r="D329" s="127"/>
      <c r="E329" s="128"/>
      <c r="F329" s="128"/>
      <c r="G329" s="128"/>
      <c r="H329" s="128"/>
    </row>
    <row r="330" spans="1:11" x14ac:dyDescent="0.2">
      <c r="A330" s="99" t="s">
        <v>140</v>
      </c>
      <c r="B330" s="129" vm="29">
        <v>538.24777200000005</v>
      </c>
      <c r="C330" s="130">
        <v>501.79675200000003</v>
      </c>
      <c r="D330" s="130">
        <v>514.36931500000003</v>
      </c>
      <c r="E330" s="130">
        <v>514.36900000000003</v>
      </c>
      <c r="F330" s="130">
        <v>546.81200000000001</v>
      </c>
      <c r="G330" s="130">
        <v>555.35199999999998</v>
      </c>
      <c r="H330" s="130">
        <v>555.35199999999998</v>
      </c>
    </row>
    <row r="331" spans="1:11" x14ac:dyDescent="0.2">
      <c r="A331" s="99" t="s">
        <v>39</v>
      </c>
      <c r="B331" s="129" vm="30">
        <v>512.11444817999995</v>
      </c>
      <c r="C331" s="130">
        <v>505.93906383000001</v>
      </c>
      <c r="D331" s="130">
        <v>530.29620195999996</v>
      </c>
      <c r="E331" s="130">
        <v>530.29600000000005</v>
      </c>
      <c r="F331" s="130">
        <v>554.31700000000001</v>
      </c>
      <c r="G331" s="130">
        <v>555.35199999999998</v>
      </c>
      <c r="H331" s="130">
        <v>555.35199999999998</v>
      </c>
    </row>
    <row r="332" spans="1:11" x14ac:dyDescent="0.2">
      <c r="A332" s="99" t="s">
        <v>126</v>
      </c>
      <c r="B332" s="129" vm="30">
        <v>512.11444817999995</v>
      </c>
      <c r="C332" s="130">
        <v>505.93906383000001</v>
      </c>
      <c r="D332" s="130">
        <v>530.29600000000005</v>
      </c>
      <c r="E332" s="130">
        <v>530.29600000000005</v>
      </c>
      <c r="F332" s="130">
        <v>554.31700000000001</v>
      </c>
      <c r="G332" s="130">
        <v>555.35199999999998</v>
      </c>
      <c r="H332" s="130">
        <v>555.35199999999998</v>
      </c>
    </row>
    <row r="333" spans="1:11" x14ac:dyDescent="0.2">
      <c r="A333" s="99"/>
      <c r="B333" s="99"/>
      <c r="C333" s="130"/>
      <c r="D333" s="130"/>
      <c r="E333" s="130"/>
      <c r="F333" s="130"/>
      <c r="G333" s="130"/>
      <c r="H333" s="130"/>
    </row>
    <row r="334" spans="1:11" ht="16.5" x14ac:dyDescent="0.25">
      <c r="A334" s="119" t="s">
        <v>127</v>
      </c>
      <c r="B334" s="119"/>
      <c r="C334" s="127"/>
      <c r="D334" s="127"/>
      <c r="E334" s="128"/>
      <c r="F334" s="128"/>
      <c r="G334" s="128"/>
      <c r="H334" s="128"/>
    </row>
    <row r="335" spans="1:11" x14ac:dyDescent="0.2">
      <c r="A335" s="99" t="s">
        <v>125</v>
      </c>
      <c r="B335" s="129">
        <v>538.04777200000001</v>
      </c>
      <c r="C335" s="130">
        <v>501.59675200000004</v>
      </c>
      <c r="D335" s="130">
        <v>514.16931499999998</v>
      </c>
      <c r="E335" s="130">
        <v>514.16899999999998</v>
      </c>
      <c r="F335" s="130">
        <v>545.61199999999997</v>
      </c>
      <c r="G335" s="130">
        <v>554.15199999999993</v>
      </c>
      <c r="H335" s="130">
        <v>554.15199999999993</v>
      </c>
    </row>
    <row r="336" spans="1:11" x14ac:dyDescent="0.2">
      <c r="A336" s="99" t="s">
        <v>39</v>
      </c>
      <c r="B336" s="129">
        <v>511.91444817999997</v>
      </c>
      <c r="C336" s="130">
        <v>505.73906383000002</v>
      </c>
      <c r="D336" s="130">
        <v>530.09620195999992</v>
      </c>
      <c r="E336" s="130">
        <v>530.096</v>
      </c>
      <c r="F336" s="130">
        <v>553.11699999999996</v>
      </c>
      <c r="G336" s="130">
        <v>554.15199999999993</v>
      </c>
      <c r="H336" s="130">
        <v>554.15199999999993</v>
      </c>
    </row>
    <row r="337" spans="1:8" x14ac:dyDescent="0.2">
      <c r="A337" s="99" t="s">
        <v>126</v>
      </c>
      <c r="B337" s="129">
        <v>511.91444817999997</v>
      </c>
      <c r="C337" s="130">
        <v>505.73906383000002</v>
      </c>
      <c r="D337" s="130">
        <v>530.096</v>
      </c>
      <c r="E337" s="130">
        <v>530.096</v>
      </c>
      <c r="F337" s="130">
        <v>553.11699999999996</v>
      </c>
      <c r="G337" s="130">
        <v>554.15199999999993</v>
      </c>
      <c r="H337" s="130">
        <v>554.15199999999993</v>
      </c>
    </row>
    <row r="338" spans="1:8" x14ac:dyDescent="0.2">
      <c r="A338" s="99"/>
      <c r="B338" s="99"/>
      <c r="C338" s="130"/>
      <c r="D338" s="130"/>
      <c r="E338" s="130"/>
      <c r="F338" s="130"/>
      <c r="G338" s="130"/>
      <c r="H338" s="130"/>
    </row>
    <row r="339" spans="1:8" ht="16.5" x14ac:dyDescent="0.25">
      <c r="A339" s="119" t="s">
        <v>128</v>
      </c>
      <c r="B339" s="119"/>
      <c r="C339" s="127"/>
      <c r="D339" s="127"/>
      <c r="E339" s="128"/>
      <c r="F339" s="128"/>
      <c r="G339" s="128"/>
      <c r="H339" s="128"/>
    </row>
    <row r="340" spans="1:8" x14ac:dyDescent="0.2">
      <c r="A340" s="99" t="s">
        <v>125</v>
      </c>
      <c r="B340" s="129">
        <v>0.2</v>
      </c>
      <c r="C340" s="130">
        <v>0.2</v>
      </c>
      <c r="D340" s="130">
        <v>0.2</v>
      </c>
      <c r="E340" s="130">
        <v>0.2</v>
      </c>
      <c r="F340" s="130">
        <v>1.2</v>
      </c>
      <c r="G340" s="130">
        <v>1.2</v>
      </c>
      <c r="H340" s="130">
        <v>1.2</v>
      </c>
    </row>
    <row r="341" spans="1:8" x14ac:dyDescent="0.2">
      <c r="A341" s="99" t="s">
        <v>39</v>
      </c>
      <c r="B341" s="129">
        <v>0.2</v>
      </c>
      <c r="C341" s="130">
        <v>0.2</v>
      </c>
      <c r="D341" s="130">
        <v>0.2</v>
      </c>
      <c r="E341" s="130">
        <v>0.2</v>
      </c>
      <c r="F341" s="130">
        <v>1.2</v>
      </c>
      <c r="G341" s="130">
        <v>1.2</v>
      </c>
      <c r="H341" s="130">
        <v>1.2</v>
      </c>
    </row>
    <row r="342" spans="1:8" x14ac:dyDescent="0.2">
      <c r="A342" s="99" t="s">
        <v>126</v>
      </c>
      <c r="B342" s="129">
        <v>0.2</v>
      </c>
      <c r="C342" s="130">
        <v>0.2</v>
      </c>
      <c r="D342" s="130">
        <v>0.2</v>
      </c>
      <c r="E342" s="130">
        <v>0.2</v>
      </c>
      <c r="F342" s="130">
        <v>1.2</v>
      </c>
      <c r="G342" s="130">
        <v>1.2</v>
      </c>
      <c r="H342" s="130">
        <v>1.2</v>
      </c>
    </row>
    <row r="343" spans="1:8" x14ac:dyDescent="0.2">
      <c r="A343" s="99"/>
      <c r="B343" s="99"/>
      <c r="C343" s="130"/>
      <c r="D343" s="130"/>
      <c r="E343" s="130"/>
      <c r="F343" s="130"/>
      <c r="G343" s="130"/>
      <c r="H343" s="130"/>
    </row>
    <row r="344" spans="1:8" ht="16.5" x14ac:dyDescent="0.25">
      <c r="A344" s="119" t="s">
        <v>129</v>
      </c>
      <c r="B344" s="119"/>
      <c r="C344" s="131"/>
      <c r="D344" s="131"/>
      <c r="E344" s="131"/>
      <c r="F344" s="131"/>
      <c r="G344" s="131"/>
      <c r="H344" s="131"/>
    </row>
    <row r="345" spans="1:8" x14ac:dyDescent="0.2">
      <c r="A345" s="99" t="s">
        <v>130</v>
      </c>
      <c r="B345" s="132">
        <v>42.37</v>
      </c>
      <c r="C345" s="133">
        <v>45.21</v>
      </c>
      <c r="D345" s="133">
        <v>49.97</v>
      </c>
      <c r="E345" s="133">
        <v>49.97</v>
      </c>
      <c r="F345" s="133">
        <v>47.33</v>
      </c>
      <c r="G345" s="133">
        <v>42.46</v>
      </c>
      <c r="H345" s="133">
        <v>43.38</v>
      </c>
    </row>
    <row r="346" spans="1:8" x14ac:dyDescent="0.2">
      <c r="A346" s="99" t="s">
        <v>131</v>
      </c>
      <c r="B346" s="132">
        <v>37.380000000000003</v>
      </c>
      <c r="C346" s="133">
        <v>34.53</v>
      </c>
      <c r="D346" s="133">
        <v>35.85</v>
      </c>
      <c r="E346" s="133">
        <v>35.85</v>
      </c>
      <c r="F346" s="133">
        <v>33.82</v>
      </c>
      <c r="G346" s="133">
        <v>21.34</v>
      </c>
      <c r="H346" s="133">
        <v>34.450000000000003</v>
      </c>
    </row>
    <row r="347" spans="1:8" x14ac:dyDescent="0.2">
      <c r="A347" s="99" t="s">
        <v>40</v>
      </c>
      <c r="B347" s="132">
        <v>39.380000000000003</v>
      </c>
      <c r="C347" s="133">
        <v>39.61</v>
      </c>
      <c r="D347" s="133">
        <v>48.82</v>
      </c>
      <c r="E347" s="133">
        <v>48.82</v>
      </c>
      <c r="F347" s="133">
        <v>44.06</v>
      </c>
      <c r="G347" s="133">
        <v>34.57</v>
      </c>
      <c r="H347" s="133">
        <v>38.909999999999997</v>
      </c>
    </row>
    <row r="348" spans="1:8" x14ac:dyDescent="0.2">
      <c r="A348" s="95"/>
      <c r="B348" s="95"/>
      <c r="C348" s="95"/>
      <c r="D348" s="95"/>
      <c r="E348" s="95"/>
      <c r="F348" s="95"/>
      <c r="G348" s="95"/>
      <c r="H348" s="95"/>
    </row>
    <row r="349" spans="1:8" ht="16.5" x14ac:dyDescent="0.25">
      <c r="A349" s="119" t="s">
        <v>134</v>
      </c>
      <c r="B349" s="119"/>
      <c r="C349" s="132"/>
      <c r="D349" s="132"/>
      <c r="E349" s="132"/>
      <c r="F349" s="132"/>
      <c r="G349" s="132"/>
      <c r="H349" s="132"/>
    </row>
    <row r="350" spans="1:8" x14ac:dyDescent="0.2">
      <c r="A350" s="99" t="s">
        <v>42</v>
      </c>
      <c r="B350" s="130">
        <v>178.90964600000001</v>
      </c>
      <c r="C350" s="130">
        <v>178.80113399999999</v>
      </c>
      <c r="D350" s="130">
        <v>257.87900000000002</v>
      </c>
      <c r="E350" s="130">
        <v>257.87900000000002</v>
      </c>
      <c r="F350" s="130">
        <v>243.76300000000001</v>
      </c>
      <c r="G350" s="130">
        <v>376.964</v>
      </c>
      <c r="H350" s="130">
        <v>250.28200000000001</v>
      </c>
    </row>
    <row r="351" spans="1:8" x14ac:dyDescent="0.2">
      <c r="A351" s="99"/>
      <c r="B351" s="134"/>
      <c r="C351" s="130"/>
      <c r="D351" s="130"/>
      <c r="E351" s="130"/>
      <c r="F351" s="130"/>
      <c r="G351" s="130"/>
      <c r="H351" s="130"/>
    </row>
    <row r="352" spans="1:8" x14ac:dyDescent="0.2">
      <c r="A352" s="95"/>
      <c r="B352" s="95"/>
      <c r="C352" s="95"/>
      <c r="D352" s="95"/>
      <c r="E352" s="95"/>
      <c r="F352" s="95"/>
      <c r="G352" s="95"/>
      <c r="H352" s="95"/>
    </row>
    <row r="353" spans="1:8" ht="16.5" x14ac:dyDescent="0.25">
      <c r="A353" s="119" t="s">
        <v>53</v>
      </c>
      <c r="B353" s="119"/>
      <c r="C353" s="135"/>
      <c r="D353" s="135"/>
      <c r="E353" s="135"/>
      <c r="F353" s="135"/>
      <c r="G353" s="135"/>
      <c r="H353" s="135"/>
    </row>
    <row r="354" spans="1:8" ht="16.5" x14ac:dyDescent="0.25">
      <c r="A354" s="119"/>
      <c r="B354" s="119"/>
      <c r="C354" s="135"/>
      <c r="D354" s="135"/>
      <c r="E354" s="135"/>
      <c r="F354" s="135"/>
      <c r="G354" s="135"/>
      <c r="H354" s="135"/>
    </row>
    <row r="355" spans="1:8" x14ac:dyDescent="0.2">
      <c r="A355" s="136" t="s">
        <v>154</v>
      </c>
      <c r="B355" s="141" vm="29">
        <f>B330</f>
        <v>538.24777200000005</v>
      </c>
      <c r="C355" s="141">
        <v>501.79675200000003</v>
      </c>
      <c r="D355" s="141">
        <v>514.36931500000003</v>
      </c>
      <c r="E355" s="141">
        <v>514.36931500000003</v>
      </c>
      <c r="F355" s="141">
        <v>546.81189400000005</v>
      </c>
      <c r="G355" s="141">
        <v>555.35185000000001</v>
      </c>
      <c r="H355" s="141">
        <v>555.35185000000001</v>
      </c>
    </row>
    <row r="356" spans="1:8" x14ac:dyDescent="0.2">
      <c r="A356" s="136" t="s">
        <v>40</v>
      </c>
      <c r="B356" s="36">
        <f>B347</f>
        <v>39.380000000000003</v>
      </c>
      <c r="C356" s="36">
        <v>39.61</v>
      </c>
      <c r="D356" s="36">
        <v>48.82</v>
      </c>
      <c r="E356" s="36">
        <v>48.82</v>
      </c>
      <c r="F356" s="36">
        <v>44.06</v>
      </c>
      <c r="G356" s="36">
        <v>34.57</v>
      </c>
      <c r="H356" s="36">
        <v>38.909999999999997</v>
      </c>
    </row>
    <row r="357" spans="1:8" ht="15.75" x14ac:dyDescent="0.25">
      <c r="A357" s="89" t="s">
        <v>53</v>
      </c>
      <c r="B357" s="137">
        <f>+B355*B356</f>
        <v>21196.197261360005</v>
      </c>
      <c r="C357" s="137">
        <f>+C355*C356</f>
        <v>19876.169346720002</v>
      </c>
      <c r="D357" s="137">
        <f t="shared" ref="D357" si="70">+D355*D356</f>
        <v>25111.509958300001</v>
      </c>
      <c r="E357" s="137">
        <f>+E355*E356</f>
        <v>25111.509958300001</v>
      </c>
      <c r="F357" s="137">
        <f>+F355*F356</f>
        <v>24092.532049640002</v>
      </c>
      <c r="G357" s="137">
        <f>+G355*G356</f>
        <v>19198.5134545</v>
      </c>
      <c r="H357" s="137">
        <f>+H355*H356</f>
        <v>21608.740483499998</v>
      </c>
    </row>
    <row r="358" spans="1:8" ht="16.5" x14ac:dyDescent="0.25">
      <c r="A358" s="119"/>
      <c r="B358" s="137"/>
      <c r="C358" s="137"/>
      <c r="D358" s="137"/>
      <c r="E358" s="137"/>
      <c r="F358" s="137"/>
      <c r="G358" s="137"/>
      <c r="H358" s="137"/>
    </row>
    <row r="359" spans="1:8" x14ac:dyDescent="0.2">
      <c r="A359" s="95"/>
      <c r="B359" s="95"/>
      <c r="C359" s="95"/>
      <c r="D359" s="95"/>
      <c r="E359" s="95"/>
      <c r="F359" s="95"/>
      <c r="G359" s="95"/>
      <c r="H359" s="95"/>
    </row>
    <row r="360" spans="1:8" ht="16.5" x14ac:dyDescent="0.25">
      <c r="A360" s="119" t="s">
        <v>54</v>
      </c>
      <c r="B360" s="119"/>
      <c r="C360" s="135"/>
      <c r="D360" s="135"/>
      <c r="E360" s="135"/>
      <c r="F360" s="135"/>
      <c r="G360" s="135"/>
      <c r="H360" s="135"/>
    </row>
    <row r="361" spans="1:8" ht="16.5" x14ac:dyDescent="0.25">
      <c r="A361" s="119"/>
      <c r="B361" s="119"/>
      <c r="C361" s="135"/>
      <c r="D361" s="135"/>
      <c r="E361" s="135"/>
      <c r="F361" s="135"/>
      <c r="G361" s="135"/>
      <c r="H361" s="135"/>
    </row>
    <row r="362" spans="1:8" x14ac:dyDescent="0.2">
      <c r="A362" s="138" t="str">
        <f>A350</f>
        <v>Share trading volume during the financial year</v>
      </c>
      <c r="B362" s="139">
        <v>178.90964600000001</v>
      </c>
      <c r="C362" s="139">
        <f t="shared" ref="C362:H362" si="71">C350</f>
        <v>178.80113399999999</v>
      </c>
      <c r="D362" s="139">
        <f t="shared" si="71"/>
        <v>257.87900000000002</v>
      </c>
      <c r="E362" s="139">
        <f t="shared" si="71"/>
        <v>257.87900000000002</v>
      </c>
      <c r="F362" s="139">
        <f t="shared" si="71"/>
        <v>243.76300000000001</v>
      </c>
      <c r="G362" s="139">
        <f t="shared" si="71"/>
        <v>376.964</v>
      </c>
      <c r="H362" s="139">
        <f t="shared" si="71"/>
        <v>250.28200000000001</v>
      </c>
    </row>
    <row r="363" spans="1:8" x14ac:dyDescent="0.2">
      <c r="A363" s="136" t="s">
        <v>55</v>
      </c>
      <c r="B363" s="140">
        <f t="shared" ref="B363:H363" si="72">B337</f>
        <v>511.91444817999997</v>
      </c>
      <c r="C363" s="140">
        <f t="shared" si="72"/>
        <v>505.73906383000002</v>
      </c>
      <c r="D363" s="140">
        <f t="shared" si="72"/>
        <v>530.096</v>
      </c>
      <c r="E363" s="140">
        <f t="shared" si="72"/>
        <v>530.096</v>
      </c>
      <c r="F363" s="140">
        <f t="shared" si="72"/>
        <v>553.11699999999996</v>
      </c>
      <c r="G363" s="140">
        <f t="shared" si="72"/>
        <v>554.15199999999993</v>
      </c>
      <c r="H363" s="140">
        <f t="shared" si="72"/>
        <v>554.15199999999993</v>
      </c>
    </row>
    <row r="364" spans="1:8" ht="15.75" x14ac:dyDescent="0.25">
      <c r="A364" s="89" t="str">
        <f>A360</f>
        <v>Relative share trading volume</v>
      </c>
      <c r="B364" s="82">
        <f>B362/B363</f>
        <v>0.34949130003279688</v>
      </c>
      <c r="C364" s="82">
        <f>C362/C363</f>
        <v>0.3535442420562207</v>
      </c>
      <c r="D364" s="82">
        <f t="shared" ref="D364:H364" si="73">D362/D363</f>
        <v>0.48647603452959465</v>
      </c>
      <c r="E364" s="82">
        <f t="shared" si="73"/>
        <v>0.48647603452959465</v>
      </c>
      <c r="F364" s="82">
        <f>F362/F363</f>
        <v>0.44070784300609095</v>
      </c>
      <c r="G364" s="82">
        <f t="shared" si="73"/>
        <v>0.68025379318309787</v>
      </c>
      <c r="H364" s="82">
        <f t="shared" si="73"/>
        <v>0.45164864513707437</v>
      </c>
    </row>
  </sheetData>
  <mergeCells count="1">
    <mergeCell ref="A3:H3"/>
  </mergeCells>
  <pageMargins left="0.7" right="0.7" top="0.75" bottom="0.75" header="0.3" footer="0.3"/>
  <pageSetup paperSize="9" scale="44" fitToHeight="0" orientation="portrait" r:id="rId1"/>
  <headerFooter alignWithMargins="0"/>
  <rowBreaks count="2" manualBreakCount="2">
    <brk id="174" max="2" man="1"/>
    <brk id="269"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Reconciliation of APMs</vt:lpstr>
      <vt:lpstr>Definitions!Print_Area</vt:lpstr>
      <vt:lpstr>'Reconciliation of APMs'!Print_Area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2024-05-06T18:26:24Z</dcterms:created>
  <dcterms:modified xsi:type="dcterms:W3CDTF">2025-02-06T05:36:18Z</dcterms:modified>
</cp:coreProperties>
</file>